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730" windowHeight="6585" firstSheet="1" activeTab="5"/>
  </bookViews>
  <sheets>
    <sheet name="доходы 2017" sheetId="1" r:id="rId1"/>
    <sheet name="расходы 2017" sheetId="2" r:id="rId2"/>
    <sheet name="расходы ведом" sheetId="3" r:id="rId3"/>
    <sheet name="Источники1" sheetId="4" r:id="rId4"/>
    <sheet name="источники дефицита" sheetId="5" r:id="rId5"/>
    <sheet name="численность" sheetId="6" r:id="rId6"/>
  </sheets>
  <definedNames>
    <definedName name="_xlnm.Print_Area" localSheetId="0">'доходы 2017'!$A$2:$I$30</definedName>
    <definedName name="_xlnm.Print_Area" localSheetId="3">'Источники1'!$A$1:$C$12</definedName>
    <definedName name="_xlnm.Print_Area" localSheetId="1">'расходы 2017'!$A$6:$L$51</definedName>
    <definedName name="_xlnm.Print_Area" localSheetId="2">'расходы ведом'!$A$1:$G$102</definedName>
  </definedNames>
  <calcPr fullCalcOnLoad="1"/>
</workbook>
</file>

<file path=xl/sharedStrings.xml><?xml version="1.0" encoding="utf-8"?>
<sst xmlns="http://schemas.openxmlformats.org/spreadsheetml/2006/main" count="806" uniqueCount="257">
  <si>
    <t>№ п/п</t>
  </si>
  <si>
    <t xml:space="preserve"> Наименование  расходов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</si>
  <si>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</si>
  <si>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</si>
  <si>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</si>
  <si>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</si>
  <si>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Сумма</t>
  </si>
  <si>
    <t>I квартал</t>
  </si>
  <si>
    <t>II квартал</t>
  </si>
  <si>
    <t>III квартал</t>
  </si>
  <si>
    <t>IV квартал</t>
  </si>
  <si>
    <t>ОБЩЕГОСУДАРСТВЕННЫЕ ВОПРОСЫ</t>
  </si>
  <si>
    <t>0100</t>
  </si>
  <si>
    <t>0102</t>
  </si>
  <si>
    <t>001 0000</t>
  </si>
  <si>
    <t>0103</t>
  </si>
  <si>
    <t>0104</t>
  </si>
  <si>
    <t>Другие общегосударственные вопросы</t>
  </si>
  <si>
    <t>092 0000</t>
  </si>
  <si>
    <t>197</t>
  </si>
  <si>
    <t>092 0001</t>
  </si>
  <si>
    <t>0309</t>
  </si>
  <si>
    <t>219 0000</t>
  </si>
  <si>
    <t>ЖИЛИЩНО-КОММУНАЛЬНОЕ ХОЗЯЙСТВО</t>
  </si>
  <si>
    <t>0500</t>
  </si>
  <si>
    <t xml:space="preserve"> </t>
  </si>
  <si>
    <t>ОБРАЗОВАНИЕ</t>
  </si>
  <si>
    <t>0700</t>
  </si>
  <si>
    <t>0800</t>
  </si>
  <si>
    <t>0801</t>
  </si>
  <si>
    <t>Периодическая печать и издательства</t>
  </si>
  <si>
    <t>СОЦИАЛЬНАЯ ПОЛИТИКА</t>
  </si>
  <si>
    <t>1004</t>
  </si>
  <si>
    <t>ИТОГО</t>
  </si>
  <si>
    <t xml:space="preserve">I квартал </t>
  </si>
  <si>
    <t xml:space="preserve">II квартал </t>
  </si>
  <si>
    <t>Налоги на совокупный доход</t>
  </si>
  <si>
    <t>Единый налог на вмененный доход для отдельных видов деятельности</t>
  </si>
  <si>
    <t>БЕЗВОЗМЕЗДНЫЕ ПОСТУПЛЕНИЯ</t>
  </si>
  <si>
    <t>ИТОГО ДОХОДОВ</t>
  </si>
  <si>
    <t>Резервный фонд местной администрации</t>
  </si>
  <si>
    <t>Е.В.Марченко</t>
  </si>
  <si>
    <t>МО Парнас</t>
  </si>
  <si>
    <t>Глава МА МО МО Парнас</t>
  </si>
  <si>
    <t>ДОХОДЫ ОТ ОКАЗАНИЯ ПЛАТНЫХ УСЛУГ И КОМПЕНСАЦИИ ЗАТРАТ ГОСУДАРСТВА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</si>
  <si>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</si>
  <si>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</si>
  <si>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</si>
  <si>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</si>
  <si>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</si>
  <si>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</si>
  <si>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</si>
  <si>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</si>
  <si>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</t>
  </si>
  <si>
    <t>0113</t>
  </si>
  <si>
    <t>КУЛЬТУРА, КИНЕМАТОГРАФИЯ</t>
  </si>
  <si>
    <t>Охрана семьи и детства</t>
  </si>
  <si>
    <t>ФИЗИЧЕСКАЯ КУЛЬТУРА И СПОРТ</t>
  </si>
  <si>
    <t>СРЕДСТВА МАССОВОЙ ИНФОРМАЦИИ</t>
  </si>
  <si>
    <t>НАЦИОНАЛЬНАЯ БЕЗОПАСНОСТЬ И ПРАВООХРАНИТЕЛЬНАЯ ДЕЯТЕЛЬНОСТЬ</t>
  </si>
  <si>
    <t>0300</t>
  </si>
  <si>
    <t>0503</t>
  </si>
  <si>
    <t>1000</t>
  </si>
  <si>
    <t>1100</t>
  </si>
  <si>
    <t>1202</t>
  </si>
  <si>
    <t>1102</t>
  </si>
  <si>
    <t>1200</t>
  </si>
  <si>
    <t>Формирование архивных фондов органов местного самоуправления</t>
  </si>
  <si>
    <t>из них:</t>
  </si>
  <si>
    <t xml:space="preserve">Численность </t>
  </si>
  <si>
    <t>Фактические затраты на их денежное содержание(тыс. руб.)</t>
  </si>
  <si>
    <t>4 чел.</t>
  </si>
  <si>
    <t xml:space="preserve">Численность  </t>
  </si>
  <si>
    <t>Численность отдела опеки и попечительства</t>
  </si>
  <si>
    <t>2 чел.</t>
  </si>
  <si>
    <t>Код источника внутреннего финансирования</t>
  </si>
  <si>
    <t>Наименование</t>
  </si>
  <si>
    <t>000 0105 0000 00 0000 000</t>
  </si>
  <si>
    <t>Изменение остатков средств на счетах по учету средств бюджета</t>
  </si>
  <si>
    <t>916 0105 02 01 03 0000 510</t>
  </si>
  <si>
    <t>916 0105 02 01 03 0000 610</t>
  </si>
  <si>
    <t>Итого источников внутреннего финансирования</t>
  </si>
  <si>
    <t>Сумма      (тыс. руб.)</t>
  </si>
  <si>
    <t>17 чел.</t>
  </si>
  <si>
    <t>Код администратора доходов</t>
  </si>
  <si>
    <t xml:space="preserve">Код вида дохода </t>
  </si>
  <si>
    <t>тыс.руб.</t>
  </si>
  <si>
    <t xml:space="preserve"> 1 00 00000 00 0000 </t>
  </si>
  <si>
    <t>000</t>
  </si>
  <si>
    <t xml:space="preserve"> 2 00 00000 00 0000 </t>
  </si>
  <si>
    <t xml:space="preserve"> 2 02 03000 00 0000 </t>
  </si>
  <si>
    <t xml:space="preserve"> 2 02 03024 00 0000 </t>
  </si>
  <si>
    <t xml:space="preserve"> 2 02 03027 00 0000 </t>
  </si>
  <si>
    <t xml:space="preserve">2 02 03027 00 0000 </t>
  </si>
  <si>
    <t xml:space="preserve"> 1 05 01010 01 0000 </t>
  </si>
  <si>
    <t xml:space="preserve"> 1 05 01020 01 0000 </t>
  </si>
  <si>
    <t xml:space="preserve"> 1 05 01050 01 0000 </t>
  </si>
  <si>
    <t xml:space="preserve"> 1 05 02000 02 0000 </t>
  </si>
  <si>
    <t xml:space="preserve"> 1 13 03030 03 0000 </t>
  </si>
  <si>
    <t xml:space="preserve">1 16 00000 00 0000 </t>
  </si>
  <si>
    <t>1 16 06000 01 0000</t>
  </si>
  <si>
    <t xml:space="preserve"> 1 16 09030 03 0000 </t>
  </si>
  <si>
    <t xml:space="preserve"> 1 05 00000 00 0000</t>
  </si>
  <si>
    <t xml:space="preserve"> Наименование источника доходов</t>
  </si>
  <si>
    <t>Минимальный налог, зачисляемый в бюджеты субъектов РФ</t>
  </si>
  <si>
    <t>Код ГБРС</t>
  </si>
  <si>
    <t>Код раздела, подраздела</t>
  </si>
  <si>
    <t/>
  </si>
  <si>
    <t>Глава муниципального образования</t>
  </si>
  <si>
    <t xml:space="preserve">Оплата труда и начисления на выплаты по оплате труда </t>
  </si>
  <si>
    <t>Депутаты, осуществляющие свои полномочия на постоянной основе</t>
  </si>
  <si>
    <t>Компенсация депутатам, осуществляющие свои полномочия на непостоянной основе</t>
  </si>
  <si>
    <t>Аппарат представительного органа муниципального образования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</si>
  <si>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</si>
  <si>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</si>
  <si>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916</t>
  </si>
  <si>
    <t>Глава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</si>
  <si>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</si>
  <si>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</si>
  <si>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</si>
  <si>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</si>
  <si>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Массовый спорт</t>
  </si>
  <si>
    <t>Уплата прочих налогов, сборов и иных платежей</t>
  </si>
  <si>
    <t>Профессиональная подготовка, переподготовка и повышение квалификации</t>
  </si>
  <si>
    <t>0705</t>
  </si>
  <si>
    <t>Прочая закупка товаров, работ и услуг для муниципальных нужд</t>
  </si>
  <si>
    <t xml:space="preserve">Социальная политика </t>
  </si>
  <si>
    <t>Социальное обеспечение населения</t>
  </si>
  <si>
    <t>1003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</si>
  <si>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</si>
  <si>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</si>
  <si>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Субвенции бюджетам внутригородских муниципальных образований по определению лиц, уполномоченных составлять протоколы об административных правонарушениях</t>
  </si>
  <si>
    <t>Субвенции бюджетам внутригородских муниципальных образований на выполнение отдельных гос.полномочий по организации и осуществлению деятельности по  опеке и попечительству</t>
  </si>
  <si>
    <t>Субвенции бюджетам внутригородских муниципальных образований на содержание ребенка в семье опекуна и приемной семье</t>
  </si>
  <si>
    <t>Субвенции бюджетам внутригородских муниципальных образований на вознаграждение, причитающееся приемному родителю</t>
  </si>
  <si>
    <t xml:space="preserve">Код экономической классификации доходов </t>
  </si>
  <si>
    <t xml:space="preserve">Муниципальная программа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самоуправления.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</si>
  <si>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Образование</t>
  </si>
  <si>
    <t>1 чел.</t>
  </si>
  <si>
    <t xml:space="preserve">Увеличение прочих остатков денежных средств бюджетов внутригородских муниципальных образований Санкт-Петербурга </t>
  </si>
  <si>
    <t xml:space="preserve">Уменьшение прочих остатков денежных средств бюджетов внутригородских муниципальных образований Санкт-Петербурга </t>
  </si>
  <si>
    <t xml:space="preserve"> 1 05 04030 02 0000 </t>
  </si>
  <si>
    <t>Участие ОМСУ в межмуниципальном сотрудничестве</t>
  </si>
  <si>
    <t>0804</t>
  </si>
  <si>
    <t>Обеспечение проведения выборов и референдумов</t>
  </si>
  <si>
    <t>0107</t>
  </si>
  <si>
    <t>Социальная помощь</t>
  </si>
  <si>
    <t>Выплата денежных средств на вознаграждение приемным родителям из местного бюджета</t>
  </si>
  <si>
    <t>Формирование архивных фондов органов местного самоуправления, муниципальных предприятий и учреждений</t>
  </si>
  <si>
    <t>967</t>
  </si>
  <si>
    <t>Содержание и материальное обеспечение деятельности избирательной комиссии муниципального образования, действующей на постоянной основе</t>
  </si>
  <si>
    <t>Культура, кинематография</t>
  </si>
  <si>
    <t xml:space="preserve">Пособия, компенсации, меры социальной поддержки населения по публичным нормативным обязательствам </t>
  </si>
  <si>
    <t>Пенсии, пособия, выплачиваемые организациями  сектора государственного управления</t>
  </si>
  <si>
    <t>Пособия по социальной помощи населению</t>
  </si>
  <si>
    <t>Иные выплаты населению</t>
  </si>
  <si>
    <t>5120004</t>
  </si>
  <si>
    <t>Муниципальная программа мероприятий, направленных на решение вопроса местного значения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</si>
  <si>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Муниципальная  программа мероприятий, направленных на решение вопроса местного значения по  осуществлению благоустройства территории муниципального образования</t>
  </si>
  <si>
    <t>Муниципальная  программа мероприятий, направленных на решение вопроса местного значения по профилактике ДТТ на территории МО</t>
  </si>
  <si>
    <t xml:space="preserve">Муниципальная программа мероприятий, направленных на решение вопроса местного значения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</si>
  <si>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Муниципальная программа мероприятий, направленных на решение вопроса местного значения по организации и проведению местных и участие в организации и проведении городских праздничных и иных зрелищных мероприятий</t>
  </si>
  <si>
    <t>Муниципальная программа мероприятий, направленных на решение вопроса местного значения по организации и проведению досуговых мероприятий для жителей, проживающих на территории муниципального образования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</si>
  <si>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</t>
  </si>
  <si>
    <t>Иные бюджетные ассигнования</t>
  </si>
  <si>
    <t>Источники внутреннего финансирования дефицита местного бюджета по кодам групп, подгрупп, статей, видов источников финансирования дефицитов бюджетов, классификации операции сектора государственного управления, относящихся к источникам финансированию дефицитов бюджетов</t>
  </si>
  <si>
    <t xml:space="preserve">Источники  финансирования дефицита местного бюджета </t>
  </si>
  <si>
    <t>Код</t>
  </si>
  <si>
    <t xml:space="preserve">Наименование источника дефицита </t>
  </si>
  <si>
    <t>000 0100 0000 00 0000 000</t>
  </si>
  <si>
    <t>Источники внутреннего финансирования дефицитов бюджетов</t>
  </si>
  <si>
    <t>000 0105 02 01 03 0000000</t>
  </si>
  <si>
    <t>000 0105 02 01 03 0000 000</t>
  </si>
  <si>
    <t>Другие виды прочих доходов от компенсации затрат бюджетов внутригородскхи муниципальных образований Санкт-Петербурга</t>
  </si>
  <si>
    <t xml:space="preserve"> 1 13 02993 03 0200 </t>
  </si>
  <si>
    <t>ОХРАНА ОКРУЖАЮЩЕЙ СРЕДЫ</t>
  </si>
  <si>
    <t>0600</t>
  </si>
  <si>
    <t>0605</t>
  </si>
  <si>
    <t>Муниципальная  программа мероприятий, направленных на решение вопроса местного значения по  охране окружающей среды в границах муниципального образования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</si>
  <si>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</si>
  <si>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 опекуна и  приемной  семье за счет субвенций из бюджета Санкт-Петербурга</t>
  </si>
  <si>
    <t>Расходы на исполнение государственного полномочия  по выплате денежных средств на вознаграждение приемным родителям  за счет субвенций из бюджета Санкт-Петербурга</t>
  </si>
  <si>
    <t>Охрана окружающей среды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</si>
  <si>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</si>
  <si>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 xml:space="preserve">Обеспечивающий персонал </t>
  </si>
  <si>
    <t>НАЦИОНАЛЬНАЯ ЭКОНОМИКА</t>
  </si>
  <si>
    <t>0400</t>
  </si>
  <si>
    <t>0401</t>
  </si>
  <si>
    <t>00200G0850</t>
  </si>
  <si>
    <t>09200G0100</t>
  </si>
  <si>
    <t>Участие в организации и финансировании временного трудоустройства несовершеннолетних от 14 до 18 лет в свободное от учебы время</t>
  </si>
  <si>
    <t>0700000060</t>
  </si>
  <si>
    <t>0900000070</t>
  </si>
  <si>
    <t>0920000440</t>
  </si>
  <si>
    <t>Создание и осуществление финансового обеспечения деятельности муниципального казенного учреждения "Муниципальная информационная служба"</t>
  </si>
  <si>
    <t>3300000470</t>
  </si>
  <si>
    <t>7950000520</t>
  </si>
  <si>
    <t>2190000080</t>
  </si>
  <si>
    <t>5100000100</t>
  </si>
  <si>
    <t>6000000130</t>
  </si>
  <si>
    <t>7950000490</t>
  </si>
  <si>
    <t>4100000170</t>
  </si>
  <si>
    <t>4280000180</t>
  </si>
  <si>
    <t>4500000200</t>
  </si>
  <si>
    <t>4500000560</t>
  </si>
  <si>
    <t>5050000230</t>
  </si>
  <si>
    <t>51100G0860</t>
  </si>
  <si>
    <t>51100G0870</t>
  </si>
  <si>
    <t>5120000240</t>
  </si>
  <si>
    <t>4570000251</t>
  </si>
  <si>
    <t>4570000252</t>
  </si>
  <si>
    <t>Уплата иных платежей</t>
  </si>
  <si>
    <t>Фонд оплаты труда казенных учреждений и взносы по обязательному социальному страхованию</t>
  </si>
  <si>
    <t xml:space="preserve">1 13 02993 03 0100 </t>
  </si>
  <si>
    <t>Муниципальная  программа мероприятий, направленных на решение вопроса местного значения по содействию исполнительным органам государственной власти Санкт-Петербурга  в установленном порядке  сбора и обмена информацией в области защиты населения и территории от чрезвычайных ситуаций,обеспечение своевременого информирования населения об угрозе возникнования или о возникновании чрезвычайной ситуации, проведение подгогтовки и обучения неработающего населения способам защиты и действиям в чрезвычайных ситуациях, а также способам зациты от опасностей, возникающих при ведении военых действий или вследствие этих действий</t>
  </si>
  <si>
    <t>3300000460</t>
  </si>
  <si>
    <t>0020000010</t>
  </si>
  <si>
    <t>0020000021</t>
  </si>
  <si>
    <t>0020000022</t>
  </si>
  <si>
    <t>0020000023</t>
  </si>
  <si>
    <t>0200000050</t>
  </si>
  <si>
    <t>0020000031</t>
  </si>
  <si>
    <t>0020000032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</si>
  <si>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</si>
  <si>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Муниципальная программа по созданию условий для реализации мер, направленных на укрепление межнационального и межконфесионного согласия, сохранение и развитие язвков и культуры народов РФ, проживающих на территолрии МО, социальную и культурную адаптацию мигрантов,  профилактика межнациональных конфликтов.</t>
  </si>
  <si>
    <t>Членские взносы на осуществление деятельности Совета муниципальных образований Санкт-Петербурга</t>
  </si>
  <si>
    <t>7950000530</t>
  </si>
  <si>
    <t>Осуществление защиты прав потребителей</t>
  </si>
  <si>
    <t>Численность муниципальных служащих муниципального совета Сергиевское</t>
  </si>
  <si>
    <t>Численность муниципальных служащих МА МО МО Сергиевское</t>
  </si>
  <si>
    <t>Обслуживающий персонал МА МО МО Сергиевское</t>
  </si>
  <si>
    <t>Численность муниципальных служащих ИК МО МО Сергиевское</t>
  </si>
  <si>
    <t>МЕСТНАЯ АДМИНИСТРАЦИЯ МУНИЦИПАЛЬНОГО ОБРАЗОВАНИЯ МУНИЦИПАЛЬНЫЙ ОКРУГ СЕРГИЕВСКОЕ (916)</t>
  </si>
  <si>
    <t>МУНИЦИПАЛЬНЫЙ СОВЕТ ВНУТРИГОРОДСКОГО  МУНИЦИПАЛЬНОГО ОБРАЗОВАНИЯ САНКТ-ПЕТЕРБУРГА  МУНИЦИПАЛЬНЫЙ ОКРУГ СЕРГИЕВСКОЕ (978)</t>
  </si>
  <si>
    <t>Избирательная комиссия МО Сергиевское (967)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</si>
  <si>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муниципального совета МО Сергиевское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</si>
  <si>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местной администрации МО Сергиевское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</si>
  <si>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</si>
  <si>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</si>
  <si>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Муниципальная программа по информированию населения МО Сергиевское о деятельности местной администрации и муниципального совета ВМО Сергиевское</t>
  </si>
  <si>
    <t>Исполнение за 2017г.</t>
  </si>
  <si>
    <t>1 17 05003 03 0000</t>
  </si>
  <si>
    <t>Прочие неналоговые дохлды</t>
  </si>
  <si>
    <t>Показатели исполнения местного  бюджета МО Сергиевское за 2017 г. по кодам видов доходов, подвидов доходов, классификации операций сектора государственного управления, относящихся к доходам бюджета</t>
  </si>
  <si>
    <t>Муниципальная программа по созданию условий для реализации мер, направленных на укрепление межнационального и межконфесионного согласия, сохранение и развитие язвков и культуры народов РФ, проживающих на территории МО, социальную и культурную адаптацию мигрантов,  профилактика межнациональных конфликтов.</t>
  </si>
  <si>
    <t>МО МО Сергиевское за 2017года</t>
  </si>
  <si>
    <t>Показатели расходов местного бюджета МО Сергиевское распределению                                                                             бюджетных ассигнований бюджета за 2017 года</t>
  </si>
  <si>
    <t>МО МО Сергиевское за  2017 года</t>
  </si>
  <si>
    <t xml:space="preserve">Приложение №1 к  Решению МС МО МО Сергиевское   от                г. № </t>
  </si>
  <si>
    <t>ПРОЕКТ</t>
  </si>
  <si>
    <t>Показатели расходов местного бюджета МО Сергиевское по ведомственной структуре                                                                            расходов местного  бюджета  за  2017 года</t>
  </si>
  <si>
    <t>Показатели  численности муниципальных служащих органов местного самоуправления МО Сергиевское и затратах на денежное  содержание                       (с начислениями на оплату труда)   за 2017 г.</t>
  </si>
  <si>
    <t xml:space="preserve">Приложение №2 к  Решению МС МО МО Сергиевское   от                г. № </t>
  </si>
  <si>
    <t xml:space="preserve">Приложение №3 к  Решению МС МО МО Сергиевское   от                г. № </t>
  </si>
  <si>
    <t xml:space="preserve">Приложение №4 к  Решению МС МО МО Сергиевское   от                г. № </t>
  </si>
  <si>
    <t xml:space="preserve">Приложение №5 к  Решению МС МО МО Сергиевское   от                г. № </t>
  </si>
  <si>
    <t xml:space="preserve">Приложение №6 к  Решению МС МО МО Сергиевское   от                г. №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</si>
</sst>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%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&quot;$&quot;* #,##0.00_);_(&quot;$&quot;* \(#,##0.00\);_(&quot;$&quot;* &quot;-&quot;??_);_(@_)"/>
    <numFmt numFmtId="181" formatCode="0.0000000000000"/>
    <numFmt numFmtId="182" formatCode="0.000000000000"/>
    <numFmt numFmtId="183" formatCode="0.000000000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#,##0.000"/>
  </numFmts>
  <fonts count="59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" fontId="2" fillId="0" borderId="0" xfId="0" applyNumberFormat="1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justify" vertical="justify"/>
    </xf>
    <xf numFmtId="172" fontId="2" fillId="0" borderId="0" xfId="0" applyNumberFormat="1" applyFont="1" applyBorder="1" applyAlignment="1">
      <alignment horizontal="justify" vertical="justify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justify"/>
    </xf>
    <xf numFmtId="4" fontId="2" fillId="0" borderId="0" xfId="0" applyNumberFormat="1" applyFont="1" applyBorder="1" applyAlignment="1">
      <alignment horizontal="center" vertical="justify"/>
    </xf>
    <xf numFmtId="0" fontId="4" fillId="0" borderId="0" xfId="0" applyFont="1" applyAlignment="1">
      <alignment/>
    </xf>
    <xf numFmtId="172" fontId="4" fillId="0" borderId="0" xfId="0" applyNumberFormat="1" applyFont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4" fontId="4" fillId="0" borderId="19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175" fontId="9" fillId="0" borderId="11" xfId="0" applyNumberFormat="1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left" wrapText="1"/>
    </xf>
    <xf numFmtId="175" fontId="8" fillId="0" borderId="11" xfId="0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/>
    </xf>
    <xf numFmtId="175" fontId="0" fillId="0" borderId="0" xfId="0" applyNumberFormat="1" applyAlignment="1">
      <alignment/>
    </xf>
    <xf numFmtId="49" fontId="12" fillId="0" borderId="11" xfId="0" applyNumberFormat="1" applyFont="1" applyFill="1" applyBorder="1" applyAlignment="1">
      <alignment wrapText="1"/>
    </xf>
    <xf numFmtId="49" fontId="11" fillId="0" borderId="11" xfId="0" applyNumberFormat="1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9" fontId="2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right"/>
    </xf>
    <xf numFmtId="172" fontId="5" fillId="0" borderId="1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11" xfId="0" applyFont="1" applyBorder="1" applyAlignment="1">
      <alignment/>
    </xf>
    <xf numFmtId="49" fontId="38" fillId="0" borderId="11" xfId="0" applyNumberFormat="1" applyFont="1" applyBorder="1" applyAlignment="1">
      <alignment/>
    </xf>
    <xf numFmtId="49" fontId="38" fillId="0" borderId="11" xfId="0" applyNumberFormat="1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39" fillId="0" borderId="11" xfId="0" applyFont="1" applyBorder="1" applyAlignment="1">
      <alignment/>
    </xf>
    <xf numFmtId="49" fontId="39" fillId="0" borderId="11" xfId="0" applyNumberFormat="1" applyFont="1" applyBorder="1" applyAlignment="1">
      <alignment horizontal="left"/>
    </xf>
    <xf numFmtId="49" fontId="39" fillId="0" borderId="11" xfId="0" applyNumberFormat="1" applyFont="1" applyBorder="1" applyAlignment="1">
      <alignment/>
    </xf>
    <xf numFmtId="2" fontId="14" fillId="0" borderId="20" xfId="0" applyNumberFormat="1" applyFont="1" applyBorder="1" applyAlignment="1">
      <alignment horizontal="center" vertical="center" wrapText="1"/>
    </xf>
    <xf numFmtId="1" fontId="14" fillId="0" borderId="23" xfId="0" applyNumberFormat="1" applyFont="1" applyBorder="1" applyAlignment="1">
      <alignment horizontal="center" vertical="center"/>
    </xf>
    <xf numFmtId="1" fontId="14" fillId="0" borderId="23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175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21" xfId="0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/>
    </xf>
    <xf numFmtId="1" fontId="14" fillId="0" borderId="25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 wrapText="1"/>
    </xf>
    <xf numFmtId="4" fontId="14" fillId="0" borderId="26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1" fontId="14" fillId="0" borderId="27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justify" vertical="center"/>
    </xf>
    <xf numFmtId="4" fontId="14" fillId="0" borderId="11" xfId="0" applyNumberFormat="1" applyFont="1" applyBorder="1" applyAlignment="1">
      <alignment horizontal="center" vertical="center"/>
    </xf>
    <xf numFmtId="0" fontId="15" fillId="0" borderId="15" xfId="0" applyNumberFormat="1" applyFont="1" applyBorder="1" applyAlignment="1">
      <alignment horizontal="center" vertical="center"/>
    </xf>
    <xf numFmtId="1" fontId="15" fillId="0" borderId="27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justify" vertical="center"/>
    </xf>
    <xf numFmtId="4" fontId="15" fillId="0" borderId="11" xfId="0" applyNumberFormat="1" applyFont="1" applyBorder="1" applyAlignment="1">
      <alignment horizontal="center" vertical="center"/>
    </xf>
    <xf numFmtId="4" fontId="15" fillId="0" borderId="27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justify" vertical="center" wrapText="1"/>
    </xf>
    <xf numFmtId="4" fontId="15" fillId="0" borderId="26" xfId="0" applyNumberFormat="1" applyFont="1" applyBorder="1" applyAlignment="1">
      <alignment horizontal="center" vertical="center"/>
    </xf>
    <xf numFmtId="4" fontId="15" fillId="0" borderId="25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justify" vertical="center"/>
    </xf>
    <xf numFmtId="4" fontId="15" fillId="0" borderId="26" xfId="0" applyNumberFormat="1" applyFont="1" applyFill="1" applyBorder="1" applyAlignment="1">
      <alignment horizontal="center" vertical="center"/>
    </xf>
    <xf numFmtId="4" fontId="15" fillId="0" borderId="28" xfId="0" applyNumberFormat="1" applyFont="1" applyBorder="1" applyAlignment="1">
      <alignment horizontal="center" vertical="center"/>
    </xf>
    <xf numFmtId="1" fontId="15" fillId="0" borderId="25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0" fontId="15" fillId="0" borderId="29" xfId="0" applyNumberFormat="1" applyFont="1" applyBorder="1" applyAlignment="1">
      <alignment horizontal="justify" vertical="center"/>
    </xf>
    <xf numFmtId="4" fontId="14" fillId="0" borderId="27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 wrapText="1"/>
    </xf>
    <xf numFmtId="1" fontId="14" fillId="0" borderId="11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/>
    </xf>
    <xf numFmtId="4" fontId="14" fillId="0" borderId="30" xfId="0" applyNumberFormat="1" applyFont="1" applyBorder="1" applyAlignment="1">
      <alignment horizontal="center" vertical="justify"/>
    </xf>
    <xf numFmtId="4" fontId="14" fillId="0" borderId="31" xfId="0" applyNumberFormat="1" applyFont="1" applyBorder="1" applyAlignment="1">
      <alignment horizontal="center" vertical="justify"/>
    </xf>
    <xf numFmtId="0" fontId="15" fillId="0" borderId="2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wrapText="1"/>
    </xf>
    <xf numFmtId="49" fontId="14" fillId="0" borderId="26" xfId="0" applyNumberFormat="1" applyFont="1" applyBorder="1" applyAlignment="1">
      <alignment horizontal="center"/>
    </xf>
    <xf numFmtId="49" fontId="15" fillId="0" borderId="26" xfId="0" applyNumberFormat="1" applyFont="1" applyBorder="1" applyAlignment="1">
      <alignment/>
    </xf>
    <xf numFmtId="0" fontId="15" fillId="0" borderId="26" xfId="0" applyFont="1" applyBorder="1" applyAlignment="1">
      <alignment horizontal="center"/>
    </xf>
    <xf numFmtId="172" fontId="15" fillId="0" borderId="26" xfId="0" applyNumberFormat="1" applyFont="1" applyBorder="1" applyAlignment="1">
      <alignment horizontal="right"/>
    </xf>
    <xf numFmtId="4" fontId="14" fillId="0" borderId="26" xfId="0" applyNumberFormat="1" applyFont="1" applyBorder="1" applyAlignment="1">
      <alignment horizontal="right"/>
    </xf>
    <xf numFmtId="0" fontId="16" fillId="0" borderId="11" xfId="0" applyFont="1" applyBorder="1" applyAlignment="1">
      <alignment horizontal="justify" vertical="justify" wrapText="1"/>
    </xf>
    <xf numFmtId="49" fontId="15" fillId="0" borderId="11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/>
    </xf>
    <xf numFmtId="0" fontId="15" fillId="0" borderId="11" xfId="0" applyFont="1" applyBorder="1" applyAlignment="1">
      <alignment horizontal="center"/>
    </xf>
    <xf numFmtId="172" fontId="15" fillId="0" borderId="11" xfId="0" applyNumberFormat="1" applyFont="1" applyBorder="1" applyAlignment="1">
      <alignment horizontal="right"/>
    </xf>
    <xf numFmtId="4" fontId="15" fillId="0" borderId="11" xfId="0" applyNumberFormat="1" applyFont="1" applyFill="1" applyBorder="1" applyAlignment="1">
      <alignment horizontal="right"/>
    </xf>
    <xf numFmtId="0" fontId="16" fillId="0" borderId="29" xfId="0" applyFont="1" applyBorder="1" applyAlignment="1">
      <alignment horizontal="justify" vertical="justify" wrapText="1"/>
    </xf>
    <xf numFmtId="0" fontId="16" fillId="0" borderId="29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49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72" fontId="14" fillId="0" borderId="11" xfId="0" applyNumberFormat="1" applyFont="1" applyBorder="1" applyAlignment="1">
      <alignment horizontal="right"/>
    </xf>
    <xf numFmtId="4" fontId="14" fillId="0" borderId="11" xfId="0" applyNumberFormat="1" applyFont="1" applyFill="1" applyBorder="1" applyAlignment="1">
      <alignment horizontal="right"/>
    </xf>
    <xf numFmtId="4" fontId="14" fillId="0" borderId="11" xfId="0" applyNumberFormat="1" applyFont="1" applyBorder="1" applyAlignment="1">
      <alignment horizontal="right"/>
    </xf>
    <xf numFmtId="0" fontId="16" fillId="0" borderId="11" xfId="0" applyFont="1" applyBorder="1" applyAlignment="1">
      <alignment wrapText="1"/>
    </xf>
    <xf numFmtId="0" fontId="16" fillId="0" borderId="29" xfId="0" applyFont="1" applyBorder="1" applyAlignment="1">
      <alignment wrapText="1"/>
    </xf>
    <xf numFmtId="0" fontId="16" fillId="0" borderId="29" xfId="0" applyFont="1" applyFill="1" applyBorder="1" applyAlignment="1">
      <alignment wrapText="1"/>
    </xf>
    <xf numFmtId="49" fontId="15" fillId="0" borderId="29" xfId="0" applyNumberFormat="1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172" fontId="15" fillId="0" borderId="29" xfId="0" applyNumberFormat="1" applyFont="1" applyBorder="1" applyAlignment="1">
      <alignment horizontal="right"/>
    </xf>
    <xf numFmtId="4" fontId="15" fillId="0" borderId="29" xfId="0" applyNumberFormat="1" applyFont="1" applyFill="1" applyBorder="1" applyAlignment="1">
      <alignment horizontal="right"/>
    </xf>
    <xf numFmtId="0" fontId="16" fillId="0" borderId="26" xfId="0" applyFont="1" applyBorder="1" applyAlignment="1">
      <alignment wrapText="1"/>
    </xf>
    <xf numFmtId="49" fontId="15" fillId="0" borderId="26" xfId="0" applyNumberFormat="1" applyFont="1" applyBorder="1" applyAlignment="1">
      <alignment horizontal="center"/>
    </xf>
    <xf numFmtId="0" fontId="14" fillId="0" borderId="26" xfId="0" applyFont="1" applyBorder="1" applyAlignment="1">
      <alignment/>
    </xf>
    <xf numFmtId="172" fontId="14" fillId="0" borderId="26" xfId="0" applyNumberFormat="1" applyFont="1" applyBorder="1" applyAlignment="1">
      <alignment horizontal="right"/>
    </xf>
    <xf numFmtId="4" fontId="14" fillId="0" borderId="26" xfId="0" applyNumberFormat="1" applyFont="1" applyFill="1" applyBorder="1" applyAlignment="1">
      <alignment horizontal="right"/>
    </xf>
    <xf numFmtId="4" fontId="15" fillId="0" borderId="26" xfId="0" applyNumberFormat="1" applyFont="1" applyFill="1" applyBorder="1" applyAlignment="1">
      <alignment horizontal="right"/>
    </xf>
    <xf numFmtId="0" fontId="14" fillId="0" borderId="11" xfId="0" applyFont="1" applyBorder="1" applyAlignment="1">
      <alignment/>
    </xf>
    <xf numFmtId="0" fontId="16" fillId="0" borderId="32" xfId="0" applyFont="1" applyBorder="1" applyAlignment="1">
      <alignment wrapText="1"/>
    </xf>
    <xf numFmtId="0" fontId="14" fillId="0" borderId="26" xfId="0" applyFont="1" applyBorder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172" fontId="15" fillId="0" borderId="18" xfId="0" applyNumberFormat="1" applyFont="1" applyBorder="1" applyAlignment="1">
      <alignment horizontal="right"/>
    </xf>
    <xf numFmtId="4" fontId="15" fillId="0" borderId="18" xfId="0" applyNumberFormat="1" applyFont="1" applyFill="1" applyBorder="1" applyAlignment="1">
      <alignment horizontal="right"/>
    </xf>
    <xf numFmtId="0" fontId="17" fillId="0" borderId="11" xfId="0" applyFont="1" applyFill="1" applyBorder="1" applyAlignment="1">
      <alignment horizontal="left" wrapText="1"/>
    </xf>
    <xf numFmtId="0" fontId="15" fillId="0" borderId="33" xfId="0" applyFont="1" applyBorder="1" applyAlignment="1">
      <alignment/>
    </xf>
    <xf numFmtId="0" fontId="14" fillId="0" borderId="34" xfId="0" applyFont="1" applyBorder="1" applyAlignment="1">
      <alignment horizontal="center"/>
    </xf>
    <xf numFmtId="0" fontId="15" fillId="0" borderId="34" xfId="0" applyFont="1" applyBorder="1" applyAlignment="1">
      <alignment/>
    </xf>
    <xf numFmtId="4" fontId="14" fillId="0" borderId="35" xfId="0" applyNumberFormat="1" applyFont="1" applyBorder="1" applyAlignment="1">
      <alignment/>
    </xf>
    <xf numFmtId="0" fontId="18" fillId="0" borderId="11" xfId="0" applyFont="1" applyBorder="1" applyAlignment="1">
      <alignment horizontal="center" wrapText="1"/>
    </xf>
    <xf numFmtId="0" fontId="19" fillId="0" borderId="11" xfId="0" applyFont="1" applyFill="1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11" xfId="0" applyFont="1" applyBorder="1" applyAlignment="1">
      <alignment horizontal="justify" vertical="justify" wrapText="1"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18" fillId="0" borderId="29" xfId="0" applyFont="1" applyBorder="1" applyAlignment="1">
      <alignment horizontal="center" wrapText="1"/>
    </xf>
    <xf numFmtId="0" fontId="18" fillId="0" borderId="29" xfId="0" applyFont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175" fontId="11" fillId="0" borderId="11" xfId="0" applyNumberFormat="1" applyFont="1" applyFill="1" applyBorder="1" applyAlignment="1">
      <alignment horizontal="right" wrapText="1"/>
    </xf>
    <xf numFmtId="2" fontId="40" fillId="0" borderId="11" xfId="0" applyNumberFormat="1" applyFont="1" applyFill="1" applyBorder="1" applyAlignment="1">
      <alignment/>
    </xf>
    <xf numFmtId="0" fontId="41" fillId="0" borderId="11" xfId="0" applyFont="1" applyFill="1" applyBorder="1" applyAlignment="1">
      <alignment/>
    </xf>
    <xf numFmtId="4" fontId="41" fillId="0" borderId="11" xfId="0" applyNumberFormat="1" applyFont="1" applyFill="1" applyBorder="1" applyAlignment="1">
      <alignment/>
    </xf>
    <xf numFmtId="2" fontId="5" fillId="0" borderId="11" xfId="0" applyNumberFormat="1" applyFont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49" fontId="11" fillId="0" borderId="22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left" wrapText="1"/>
    </xf>
    <xf numFmtId="49" fontId="38" fillId="0" borderId="0" xfId="0" applyNumberFormat="1" applyFont="1" applyAlignment="1">
      <alignment/>
    </xf>
    <xf numFmtId="4" fontId="8" fillId="0" borderId="11" xfId="0" applyNumberFormat="1" applyFont="1" applyFill="1" applyBorder="1" applyAlignment="1">
      <alignment horizontal="right" wrapText="1"/>
    </xf>
    <xf numFmtId="175" fontId="9" fillId="0" borderId="26" xfId="42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11" fillId="0" borderId="36" xfId="0" applyFont="1" applyFill="1" applyBorder="1" applyAlignment="1">
      <alignment vertical="center" wrapText="1"/>
    </xf>
    <xf numFmtId="0" fontId="12" fillId="0" borderId="36" xfId="0" applyFont="1" applyFill="1" applyBorder="1" applyAlignment="1">
      <alignment wrapText="1"/>
    </xf>
    <xf numFmtId="4" fontId="40" fillId="0" borderId="11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0" fontId="15" fillId="0" borderId="24" xfId="0" applyNumberFormat="1" applyFont="1" applyBorder="1" applyAlignment="1">
      <alignment horizontal="center" vertical="center"/>
    </xf>
    <xf numFmtId="192" fontId="15" fillId="0" borderId="37" xfId="0" applyNumberFormat="1" applyFont="1" applyFill="1" applyBorder="1" applyAlignment="1">
      <alignment horizontal="center" vertical="center"/>
    </xf>
    <xf numFmtId="192" fontId="14" fillId="0" borderId="37" xfId="0" applyNumberFormat="1" applyFont="1" applyFill="1" applyBorder="1" applyAlignment="1">
      <alignment horizontal="center" vertical="center"/>
    </xf>
    <xf numFmtId="192" fontId="14" fillId="0" borderId="37" xfId="0" applyNumberFormat="1" applyFont="1" applyBorder="1" applyAlignment="1">
      <alignment horizontal="center" vertical="center"/>
    </xf>
    <xf numFmtId="192" fontId="14" fillId="0" borderId="16" xfId="0" applyNumberFormat="1" applyFont="1" applyBorder="1" applyAlignment="1">
      <alignment horizontal="center" vertical="center"/>
    </xf>
    <xf numFmtId="192" fontId="15" fillId="0" borderId="16" xfId="0" applyNumberFormat="1" applyFont="1" applyFill="1" applyBorder="1" applyAlignment="1">
      <alignment horizontal="center" vertical="center"/>
    </xf>
    <xf numFmtId="192" fontId="15" fillId="0" borderId="16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top" wrapText="1"/>
    </xf>
    <xf numFmtId="192" fontId="14" fillId="0" borderId="35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192" fontId="14" fillId="0" borderId="37" xfId="0" applyNumberFormat="1" applyFont="1" applyBorder="1" applyAlignment="1">
      <alignment horizontal="right"/>
    </xf>
    <xf numFmtId="192" fontId="15" fillId="0" borderId="16" xfId="0" applyNumberFormat="1" applyFont="1" applyFill="1" applyBorder="1" applyAlignment="1">
      <alignment horizontal="right"/>
    </xf>
    <xf numFmtId="192" fontId="15" fillId="0" borderId="16" xfId="0" applyNumberFormat="1" applyFont="1" applyFill="1" applyBorder="1" applyAlignment="1">
      <alignment/>
    </xf>
    <xf numFmtId="192" fontId="14" fillId="0" borderId="16" xfId="0" applyNumberFormat="1" applyFont="1" applyBorder="1" applyAlignment="1">
      <alignment horizontal="right"/>
    </xf>
    <xf numFmtId="192" fontId="15" fillId="0" borderId="38" xfId="0" applyNumberFormat="1" applyFont="1" applyFill="1" applyBorder="1" applyAlignment="1">
      <alignment/>
    </xf>
    <xf numFmtId="192" fontId="15" fillId="0" borderId="37" xfId="0" applyNumberFormat="1" applyFont="1" applyFill="1" applyBorder="1" applyAlignment="1">
      <alignment horizontal="right"/>
    </xf>
    <xf numFmtId="192" fontId="14" fillId="0" borderId="16" xfId="0" applyNumberFormat="1" applyFont="1" applyFill="1" applyBorder="1" applyAlignment="1">
      <alignment horizontal="right"/>
    </xf>
    <xf numFmtId="192" fontId="15" fillId="0" borderId="16" xfId="0" applyNumberFormat="1" applyFont="1" applyBorder="1" applyAlignment="1">
      <alignment horizontal="right"/>
    </xf>
    <xf numFmtId="192" fontId="15" fillId="0" borderId="37" xfId="0" applyNumberFormat="1" applyFont="1" applyBorder="1" applyAlignment="1">
      <alignment horizontal="right"/>
    </xf>
    <xf numFmtId="192" fontId="14" fillId="0" borderId="16" xfId="0" applyNumberFormat="1" applyFont="1" applyFill="1" applyBorder="1" applyAlignment="1">
      <alignment/>
    </xf>
    <xf numFmtId="192" fontId="15" fillId="0" borderId="19" xfId="0" applyNumberFormat="1" applyFont="1" applyFill="1" applyBorder="1" applyAlignment="1">
      <alignment/>
    </xf>
    <xf numFmtId="0" fontId="22" fillId="0" borderId="0" xfId="0" applyFont="1" applyAlignment="1">
      <alignment/>
    </xf>
    <xf numFmtId="49" fontId="14" fillId="0" borderId="39" xfId="0" applyNumberFormat="1" applyFont="1" applyBorder="1" applyAlignment="1">
      <alignment horizontal="center" vertical="justify"/>
    </xf>
    <xf numFmtId="49" fontId="14" fillId="0" borderId="40" xfId="0" applyNumberFormat="1" applyFont="1" applyBorder="1" applyAlignment="1">
      <alignment horizontal="center" vertical="justify"/>
    </xf>
    <xf numFmtId="49" fontId="14" fillId="0" borderId="41" xfId="0" applyNumberFormat="1" applyFont="1" applyBorder="1" applyAlignment="1">
      <alignment horizontal="center" vertical="justify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="85" zoomScaleNormal="85" zoomScalePageLayoutView="0" workbookViewId="0" topLeftCell="A1">
      <selection activeCell="D15" sqref="D15"/>
    </sheetView>
  </sheetViews>
  <sheetFormatPr defaultColWidth="9.00390625" defaultRowHeight="12.75"/>
  <cols>
    <col min="1" max="1" width="18.125" style="0" customWidth="1"/>
    <col min="2" max="2" width="22.25390625" style="0" customWidth="1"/>
    <col min="3" max="3" width="15.00390625" style="0" customWidth="1"/>
    <col min="4" max="4" width="69.375" style="0" customWidth="1"/>
    <col min="5" max="6" width="8.75390625" style="0" hidden="1" customWidth="1"/>
    <col min="7" max="7" width="0.37109375" style="0" hidden="1" customWidth="1"/>
    <col min="8" max="8" width="0.12890625" style="0" hidden="1" customWidth="1"/>
    <col min="9" max="9" width="24.00390625" style="0" customWidth="1"/>
    <col min="11" max="11" width="13.25390625" style="0" customWidth="1"/>
  </cols>
  <sheetData>
    <row r="1" ht="15">
      <c r="A1" s="207"/>
    </row>
    <row r="2" spans="1:10" ht="18" customHeight="1">
      <c r="A2" s="211" t="s">
        <v>248</v>
      </c>
      <c r="B2" s="212"/>
      <c r="C2" s="212"/>
      <c r="D2" s="212"/>
      <c r="E2" s="212"/>
      <c r="F2" s="212"/>
      <c r="G2" s="212"/>
      <c r="H2" s="212"/>
      <c r="I2" s="212"/>
      <c r="J2" s="23"/>
    </row>
    <row r="3" spans="1:10" ht="15.75" customHeight="1">
      <c r="A3" s="7"/>
      <c r="B3" s="7"/>
      <c r="C3" s="7"/>
      <c r="D3" s="7"/>
      <c r="E3" s="7"/>
      <c r="F3" s="2"/>
      <c r="G3" s="2"/>
      <c r="H3" s="2"/>
      <c r="I3" s="2"/>
      <c r="J3" s="2"/>
    </row>
    <row r="4" spans="1:10" ht="49.5" customHeight="1">
      <c r="A4" s="213" t="s">
        <v>243</v>
      </c>
      <c r="B4" s="214"/>
      <c r="C4" s="214"/>
      <c r="D4" s="214"/>
      <c r="E4" s="214"/>
      <c r="F4" s="214"/>
      <c r="G4" s="214"/>
      <c r="H4" s="214"/>
      <c r="I4" s="214"/>
      <c r="J4" s="2"/>
    </row>
    <row r="5" spans="1:10" ht="27" customHeight="1" thickBot="1">
      <c r="A5" s="1"/>
      <c r="B5" s="11"/>
      <c r="C5" s="11"/>
      <c r="D5" s="11"/>
      <c r="E5" s="11"/>
      <c r="F5" s="11"/>
      <c r="G5" s="11"/>
      <c r="H5" s="11"/>
      <c r="I5" s="11" t="s">
        <v>86</v>
      </c>
      <c r="J5" s="2"/>
    </row>
    <row r="6" spans="1:9" ht="65.25" customHeight="1" thickBot="1">
      <c r="A6" s="72" t="s">
        <v>84</v>
      </c>
      <c r="B6" s="73" t="s">
        <v>85</v>
      </c>
      <c r="C6" s="74" t="s">
        <v>135</v>
      </c>
      <c r="D6" s="75" t="s">
        <v>103</v>
      </c>
      <c r="E6" s="76" t="s">
        <v>34</v>
      </c>
      <c r="F6" s="77" t="s">
        <v>35</v>
      </c>
      <c r="G6" s="75" t="s">
        <v>9</v>
      </c>
      <c r="H6" s="78" t="s">
        <v>10</v>
      </c>
      <c r="I6" s="43" t="s">
        <v>240</v>
      </c>
    </row>
    <row r="7" spans="1:9" ht="27.75" customHeight="1">
      <c r="A7" s="79" t="s">
        <v>88</v>
      </c>
      <c r="B7" s="80" t="s">
        <v>87</v>
      </c>
      <c r="C7" s="79" t="s">
        <v>88</v>
      </c>
      <c r="D7" s="81" t="s">
        <v>49</v>
      </c>
      <c r="E7" s="82" t="e">
        <f>E8+#REF!+E17</f>
        <v>#REF!</v>
      </c>
      <c r="F7" s="82" t="e">
        <f>F8+#REF!+F17</f>
        <v>#REF!</v>
      </c>
      <c r="G7" s="82" t="e">
        <f>G8+#REF!+G17</f>
        <v>#REF!</v>
      </c>
      <c r="H7" s="82" t="e">
        <f>H8+#REF!+H17</f>
        <v>#REF!</v>
      </c>
      <c r="I7" s="186">
        <f>I8+I17+I14+I23</f>
        <v>119947.51400000001</v>
      </c>
    </row>
    <row r="8" spans="1:9" ht="15">
      <c r="A8" s="83" t="s">
        <v>88</v>
      </c>
      <c r="B8" s="84" t="s">
        <v>102</v>
      </c>
      <c r="C8" s="83" t="s">
        <v>88</v>
      </c>
      <c r="D8" s="85" t="s">
        <v>36</v>
      </c>
      <c r="E8" s="86" t="e">
        <f>E9+E10+E12</f>
        <v>#REF!</v>
      </c>
      <c r="F8" s="86" t="e">
        <f>F9+F10+F12</f>
        <v>#REF!</v>
      </c>
      <c r="G8" s="86" t="e">
        <f>G9+G10+G12</f>
        <v>#REF!</v>
      </c>
      <c r="H8" s="86" t="e">
        <f>H9+H10+H12</f>
        <v>#REF!</v>
      </c>
      <c r="I8" s="187">
        <f>I9+I10+I12+I11+I13</f>
        <v>109181.223</v>
      </c>
    </row>
    <row r="9" spans="1:11" ht="32.25" customHeight="1">
      <c r="A9" s="87">
        <v>182</v>
      </c>
      <c r="B9" s="88" t="s">
        <v>94</v>
      </c>
      <c r="C9" s="88">
        <v>110</v>
      </c>
      <c r="D9" s="89" t="s">
        <v>129</v>
      </c>
      <c r="E9" s="90" t="e">
        <f>#REF!+E10</f>
        <v>#REF!</v>
      </c>
      <c r="F9" s="90" t="e">
        <f>#REF!+F10</f>
        <v>#REF!</v>
      </c>
      <c r="G9" s="90" t="e">
        <f>#REF!+G10</f>
        <v>#REF!</v>
      </c>
      <c r="H9" s="91" t="e">
        <f>#REF!+H10</f>
        <v>#REF!</v>
      </c>
      <c r="I9" s="189">
        <f>58878.111+4.919</f>
        <v>58883.03</v>
      </c>
      <c r="K9" s="12"/>
    </row>
    <row r="10" spans="1:11" ht="42.75" customHeight="1">
      <c r="A10" s="87">
        <v>182</v>
      </c>
      <c r="B10" s="88" t="s">
        <v>95</v>
      </c>
      <c r="C10" s="88">
        <v>110</v>
      </c>
      <c r="D10" s="89" t="s">
        <v>130</v>
      </c>
      <c r="E10" s="90">
        <v>1400</v>
      </c>
      <c r="F10" s="90">
        <v>5600</v>
      </c>
      <c r="G10" s="90">
        <f>4000+1870</f>
        <v>5870</v>
      </c>
      <c r="H10" s="91">
        <v>4000</v>
      </c>
      <c r="I10" s="188">
        <f>24855.19+0.046</f>
        <v>24855.235999999997</v>
      </c>
      <c r="K10" s="12"/>
    </row>
    <row r="11" spans="1:9" ht="27.75" customHeight="1">
      <c r="A11" s="87">
        <v>182</v>
      </c>
      <c r="B11" s="88" t="s">
        <v>96</v>
      </c>
      <c r="C11" s="88">
        <v>110</v>
      </c>
      <c r="D11" s="89" t="s">
        <v>104</v>
      </c>
      <c r="E11" s="90"/>
      <c r="F11" s="90"/>
      <c r="G11" s="90"/>
      <c r="H11" s="91"/>
      <c r="I11" s="184">
        <v>59.657</v>
      </c>
    </row>
    <row r="12" spans="1:11" ht="29.25" customHeight="1">
      <c r="A12" s="87">
        <v>182</v>
      </c>
      <c r="B12" s="88" t="s">
        <v>97</v>
      </c>
      <c r="C12" s="88">
        <v>110</v>
      </c>
      <c r="D12" s="92" t="s">
        <v>37</v>
      </c>
      <c r="E12" s="90"/>
      <c r="F12" s="90"/>
      <c r="G12" s="90"/>
      <c r="H12" s="91"/>
      <c r="I12" s="184">
        <f>24022.1+15.069</f>
        <v>24037.168999999998</v>
      </c>
      <c r="K12" s="12"/>
    </row>
    <row r="13" spans="1:9" ht="47.25" customHeight="1">
      <c r="A13" s="87">
        <v>182</v>
      </c>
      <c r="B13" s="88" t="s">
        <v>141</v>
      </c>
      <c r="C13" s="88">
        <v>110</v>
      </c>
      <c r="D13" s="92" t="s">
        <v>238</v>
      </c>
      <c r="E13" s="93"/>
      <c r="F13" s="93"/>
      <c r="G13" s="93"/>
      <c r="H13" s="94"/>
      <c r="I13" s="184">
        <v>1346.131</v>
      </c>
    </row>
    <row r="14" spans="1:15" ht="37.5" customHeight="1">
      <c r="A14" s="83" t="s">
        <v>88</v>
      </c>
      <c r="B14" s="80" t="s">
        <v>98</v>
      </c>
      <c r="C14" s="80">
        <v>130</v>
      </c>
      <c r="D14" s="95" t="s">
        <v>44</v>
      </c>
      <c r="E14" s="93"/>
      <c r="F14" s="93"/>
      <c r="G14" s="96"/>
      <c r="H14" s="97"/>
      <c r="I14" s="186">
        <f>I16+I15</f>
        <v>8559.1</v>
      </c>
      <c r="M14" s="20"/>
      <c r="N14" s="20"/>
      <c r="O14" s="20"/>
    </row>
    <row r="15" spans="1:15" ht="82.5" customHeight="1">
      <c r="A15" s="87">
        <v>867</v>
      </c>
      <c r="B15" s="98" t="s">
        <v>213</v>
      </c>
      <c r="C15" s="99">
        <v>130</v>
      </c>
      <c r="D15" s="100" t="s">
        <v>45</v>
      </c>
      <c r="E15" s="93"/>
      <c r="F15" s="93"/>
      <c r="G15" s="96"/>
      <c r="H15" s="97"/>
      <c r="I15" s="184">
        <v>8559.1</v>
      </c>
      <c r="M15" s="20"/>
      <c r="N15" s="20"/>
      <c r="O15" s="20"/>
    </row>
    <row r="16" spans="1:15" ht="70.5" customHeight="1" hidden="1">
      <c r="A16" s="87">
        <v>916</v>
      </c>
      <c r="B16" s="98" t="s">
        <v>174</v>
      </c>
      <c r="C16" s="99">
        <v>130</v>
      </c>
      <c r="D16" s="100" t="s">
        <v>173</v>
      </c>
      <c r="E16" s="93"/>
      <c r="F16" s="93"/>
      <c r="G16" s="96"/>
      <c r="H16" s="97"/>
      <c r="I16" s="184">
        <v>0</v>
      </c>
      <c r="M16" s="20"/>
      <c r="N16" s="20"/>
      <c r="O16" s="20"/>
    </row>
    <row r="17" spans="1:9" ht="32.25" customHeight="1">
      <c r="A17" s="79" t="s">
        <v>88</v>
      </c>
      <c r="B17" s="80" t="s">
        <v>99</v>
      </c>
      <c r="C17" s="79" t="s">
        <v>88</v>
      </c>
      <c r="D17" s="85" t="s">
        <v>46</v>
      </c>
      <c r="E17" s="82"/>
      <c r="F17" s="82"/>
      <c r="G17" s="82"/>
      <c r="H17" s="101"/>
      <c r="I17" s="185">
        <f>I18+I22+I19+I20+I21</f>
        <v>2181.823</v>
      </c>
    </row>
    <row r="18" spans="1:9" ht="59.25" customHeight="1">
      <c r="A18" s="87">
        <v>182</v>
      </c>
      <c r="B18" s="98" t="s">
        <v>100</v>
      </c>
      <c r="C18" s="98">
        <v>140</v>
      </c>
      <c r="D18" s="89" t="s">
        <v>47</v>
      </c>
      <c r="E18" s="93"/>
      <c r="F18" s="93"/>
      <c r="G18" s="93"/>
      <c r="H18" s="91"/>
      <c r="I18" s="184">
        <v>263</v>
      </c>
    </row>
    <row r="19" spans="1:9" ht="59.25" customHeight="1">
      <c r="A19" s="87">
        <v>806</v>
      </c>
      <c r="B19" s="98" t="s">
        <v>101</v>
      </c>
      <c r="C19" s="98">
        <v>140</v>
      </c>
      <c r="D19" s="89" t="s">
        <v>237</v>
      </c>
      <c r="E19" s="93"/>
      <c r="F19" s="93"/>
      <c r="G19" s="93"/>
      <c r="H19" s="91"/>
      <c r="I19" s="184">
        <v>1151.5</v>
      </c>
    </row>
    <row r="20" spans="1:9" ht="59.25" customHeight="1">
      <c r="A20" s="87">
        <v>807</v>
      </c>
      <c r="B20" s="98" t="s">
        <v>101</v>
      </c>
      <c r="C20" s="98">
        <v>140</v>
      </c>
      <c r="D20" s="89" t="s">
        <v>237</v>
      </c>
      <c r="E20" s="93"/>
      <c r="F20" s="93"/>
      <c r="G20" s="93"/>
      <c r="H20" s="91"/>
      <c r="I20" s="184">
        <v>50</v>
      </c>
    </row>
    <row r="21" spans="1:9" ht="59.25" customHeight="1">
      <c r="A21" s="87">
        <v>824</v>
      </c>
      <c r="B21" s="98" t="s">
        <v>101</v>
      </c>
      <c r="C21" s="98">
        <v>140</v>
      </c>
      <c r="D21" s="89" t="s">
        <v>237</v>
      </c>
      <c r="E21" s="93"/>
      <c r="F21" s="93"/>
      <c r="G21" s="93"/>
      <c r="H21" s="91"/>
      <c r="I21" s="184">
        <v>505</v>
      </c>
    </row>
    <row r="22" spans="1:11" ht="60" customHeight="1">
      <c r="A22" s="87">
        <v>848</v>
      </c>
      <c r="B22" s="98" t="s">
        <v>101</v>
      </c>
      <c r="C22" s="98">
        <v>140</v>
      </c>
      <c r="D22" s="89" t="s">
        <v>237</v>
      </c>
      <c r="E22" s="93"/>
      <c r="F22" s="93"/>
      <c r="G22" s="93"/>
      <c r="H22" s="91"/>
      <c r="I22" s="184">
        <f>79.681+132.642</f>
        <v>212.32299999999998</v>
      </c>
      <c r="K22" s="12"/>
    </row>
    <row r="23" spans="1:11" ht="49.5" customHeight="1">
      <c r="A23" s="183">
        <v>916</v>
      </c>
      <c r="B23" s="98" t="s">
        <v>241</v>
      </c>
      <c r="C23" s="99">
        <v>180</v>
      </c>
      <c r="D23" s="89" t="s">
        <v>242</v>
      </c>
      <c r="E23" s="93"/>
      <c r="F23" s="93"/>
      <c r="G23" s="93"/>
      <c r="H23" s="94"/>
      <c r="I23" s="184">
        <v>25.368</v>
      </c>
      <c r="K23" s="12"/>
    </row>
    <row r="24" spans="1:9" ht="15">
      <c r="A24" s="79" t="s">
        <v>88</v>
      </c>
      <c r="B24" s="84" t="s">
        <v>89</v>
      </c>
      <c r="C24" s="79" t="s">
        <v>88</v>
      </c>
      <c r="D24" s="102" t="s">
        <v>38</v>
      </c>
      <c r="E24" s="82" t="e">
        <f>#REF!+E25</f>
        <v>#REF!</v>
      </c>
      <c r="F24" s="82" t="e">
        <f>#REF!+F25</f>
        <v>#REF!</v>
      </c>
      <c r="G24" s="82" t="e">
        <f>#REF!+G25</f>
        <v>#REF!</v>
      </c>
      <c r="H24" s="82" t="e">
        <f>#REF!+H25</f>
        <v>#REF!</v>
      </c>
      <c r="I24" s="186">
        <f>I25</f>
        <v>22932.933</v>
      </c>
    </row>
    <row r="25" spans="1:9" ht="46.5" customHeight="1">
      <c r="A25" s="79" t="s">
        <v>88</v>
      </c>
      <c r="B25" s="103" t="s">
        <v>90</v>
      </c>
      <c r="C25" s="103">
        <v>151</v>
      </c>
      <c r="D25" s="85" t="s">
        <v>48</v>
      </c>
      <c r="E25" s="86">
        <f>E26+E27+E28+E29</f>
        <v>0</v>
      </c>
      <c r="F25" s="86">
        <f>F26+F27+F28+F29</f>
        <v>0</v>
      </c>
      <c r="G25" s="86">
        <f>G26+G27+G28+G29</f>
        <v>0</v>
      </c>
      <c r="H25" s="86">
        <f>H26+H27+H28+H29</f>
        <v>0</v>
      </c>
      <c r="I25" s="187">
        <f>I26+I27+I28+I29</f>
        <v>22932.933</v>
      </c>
    </row>
    <row r="26" spans="1:9" ht="46.5" customHeight="1">
      <c r="A26" s="104">
        <v>916</v>
      </c>
      <c r="B26" s="103" t="s">
        <v>90</v>
      </c>
      <c r="C26" s="103">
        <v>151</v>
      </c>
      <c r="D26" s="89" t="s">
        <v>131</v>
      </c>
      <c r="E26" s="90"/>
      <c r="F26" s="90"/>
      <c r="G26" s="90"/>
      <c r="H26" s="90"/>
      <c r="I26" s="188">
        <v>6.5</v>
      </c>
    </row>
    <row r="27" spans="1:9" ht="48.75" customHeight="1">
      <c r="A27" s="104">
        <v>916</v>
      </c>
      <c r="B27" s="103" t="s">
        <v>91</v>
      </c>
      <c r="C27" s="103">
        <v>151</v>
      </c>
      <c r="D27" s="89" t="s">
        <v>132</v>
      </c>
      <c r="E27" s="90"/>
      <c r="F27" s="90"/>
      <c r="G27" s="90"/>
      <c r="H27" s="90"/>
      <c r="I27" s="188">
        <v>3429.769</v>
      </c>
    </row>
    <row r="28" spans="1:9" ht="48.75" customHeight="1">
      <c r="A28" s="104">
        <v>916</v>
      </c>
      <c r="B28" s="103" t="s">
        <v>92</v>
      </c>
      <c r="C28" s="103">
        <v>151</v>
      </c>
      <c r="D28" s="89" t="s">
        <v>133</v>
      </c>
      <c r="E28" s="90"/>
      <c r="F28" s="90"/>
      <c r="G28" s="90"/>
      <c r="H28" s="90"/>
      <c r="I28" s="188">
        <v>11964.656</v>
      </c>
    </row>
    <row r="29" spans="1:9" ht="48" customHeight="1">
      <c r="A29" s="104">
        <v>916</v>
      </c>
      <c r="B29" s="103" t="s">
        <v>93</v>
      </c>
      <c r="C29" s="103">
        <v>151</v>
      </c>
      <c r="D29" s="89" t="s">
        <v>134</v>
      </c>
      <c r="E29" s="90"/>
      <c r="F29" s="90"/>
      <c r="G29" s="90"/>
      <c r="H29" s="90"/>
      <c r="I29" s="188">
        <v>7532.008</v>
      </c>
    </row>
    <row r="30" spans="1:9" ht="15.75" thickBot="1">
      <c r="A30" s="208" t="s">
        <v>39</v>
      </c>
      <c r="B30" s="209"/>
      <c r="C30" s="209"/>
      <c r="D30" s="210"/>
      <c r="E30" s="105" t="e">
        <f>E7+E24</f>
        <v>#REF!</v>
      </c>
      <c r="F30" s="105" t="e">
        <f>F7+F24</f>
        <v>#REF!</v>
      </c>
      <c r="G30" s="105" t="e">
        <f>G7+G24</f>
        <v>#REF!</v>
      </c>
      <c r="H30" s="105" t="e">
        <f>H7+H24</f>
        <v>#REF!</v>
      </c>
      <c r="I30" s="106">
        <f>I7+I24-0.01</f>
        <v>142880.437</v>
      </c>
    </row>
    <row r="31" spans="1:9" ht="12.75">
      <c r="A31" s="13"/>
      <c r="B31" s="14"/>
      <c r="C31" s="14"/>
      <c r="D31" s="15"/>
      <c r="E31" s="16"/>
      <c r="F31" s="16"/>
      <c r="G31" s="16"/>
      <c r="H31" s="16"/>
      <c r="I31" s="16"/>
    </row>
    <row r="32" spans="2:9" ht="12.75">
      <c r="B32" s="8"/>
      <c r="C32" s="8"/>
      <c r="D32" s="9"/>
      <c r="E32" s="10"/>
      <c r="F32" s="10"/>
      <c r="G32" s="10"/>
      <c r="H32" s="10"/>
      <c r="I32" s="10"/>
    </row>
    <row r="33" spans="2:10" ht="15">
      <c r="B33" s="17"/>
      <c r="C33" s="17"/>
      <c r="D33" s="17"/>
      <c r="E33" s="17"/>
      <c r="F33" s="17"/>
      <c r="G33" s="17"/>
      <c r="H33" s="18"/>
      <c r="I33" s="18"/>
      <c r="J33" s="4"/>
    </row>
    <row r="34" spans="2:10" ht="15.75" customHeight="1" hidden="1">
      <c r="B34" s="17" t="s">
        <v>42</v>
      </c>
      <c r="C34" s="17"/>
      <c r="D34" s="17" t="s">
        <v>43</v>
      </c>
      <c r="E34" s="17"/>
      <c r="F34" s="17"/>
      <c r="G34" s="17"/>
      <c r="H34" s="19"/>
      <c r="I34" s="37" t="s">
        <v>41</v>
      </c>
      <c r="J34" s="6"/>
    </row>
    <row r="35" ht="15">
      <c r="I35" s="61"/>
    </row>
  </sheetData>
  <sheetProtection/>
  <mergeCells count="3">
    <mergeCell ref="A30:D30"/>
    <mergeCell ref="A2:I2"/>
    <mergeCell ref="A4:I4"/>
  </mergeCells>
  <printOptions/>
  <pageMargins left="0.34" right="0.3" top="1" bottom="0.48" header="0.5" footer="0.5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N52"/>
  <sheetViews>
    <sheetView workbookViewId="0" topLeftCell="A25">
      <selection activeCell="A4" sqref="A4"/>
    </sheetView>
  </sheetViews>
  <sheetFormatPr defaultColWidth="9.00390625" defaultRowHeight="12.75"/>
  <cols>
    <col min="1" max="1" width="6.25390625" style="0" customWidth="1"/>
    <col min="2" max="2" width="90.125" style="0" customWidth="1"/>
    <col min="3" max="3" width="14.25390625" style="0" customWidth="1"/>
    <col min="4" max="4" width="10.00390625" style="0" hidden="1" customWidth="1"/>
    <col min="5" max="5" width="7.75390625" style="0" hidden="1" customWidth="1"/>
    <col min="6" max="6" width="6.625" style="0" hidden="1" customWidth="1"/>
    <col min="7" max="7" width="0.74609375" style="0" hidden="1" customWidth="1"/>
    <col min="8" max="8" width="10.00390625" style="0" hidden="1" customWidth="1"/>
    <col min="9" max="9" width="9.75390625" style="0" hidden="1" customWidth="1"/>
    <col min="10" max="10" width="9.625" style="0" hidden="1" customWidth="1"/>
    <col min="11" max="11" width="10.875" style="0" hidden="1" customWidth="1"/>
    <col min="12" max="12" width="14.25390625" style="0" customWidth="1"/>
    <col min="13" max="13" width="6.875" style="0" customWidth="1"/>
  </cols>
  <sheetData>
    <row r="1" ht="12.75" hidden="1"/>
    <row r="2" ht="12.75" hidden="1"/>
    <row r="3" ht="12.75" hidden="1"/>
    <row r="4" ht="15">
      <c r="A4" s="207"/>
    </row>
    <row r="6" spans="1:12" ht="21" customHeight="1">
      <c r="A6" s="21"/>
      <c r="B6" s="211" t="s">
        <v>252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</row>
    <row r="7" spans="1:10" ht="12.75">
      <c r="A7" s="1"/>
      <c r="B7" s="2"/>
      <c r="C7" s="2"/>
      <c r="D7" s="2"/>
      <c r="E7" s="2"/>
      <c r="F7" s="2"/>
      <c r="G7" s="2"/>
      <c r="H7" s="2"/>
      <c r="I7" s="2"/>
      <c r="J7" s="2"/>
    </row>
    <row r="8" spans="1:12" ht="39.75" customHeight="1">
      <c r="A8" s="215" t="s">
        <v>246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</row>
    <row r="9" ht="13.5" thickBot="1">
      <c r="A9" s="3"/>
    </row>
    <row r="10" spans="1:12" ht="66" customHeight="1" thickBot="1">
      <c r="A10" s="38" t="s">
        <v>0</v>
      </c>
      <c r="B10" s="22" t="s">
        <v>1</v>
      </c>
      <c r="C10" s="192" t="s">
        <v>2</v>
      </c>
      <c r="D10" s="39" t="s">
        <v>3</v>
      </c>
      <c r="E10" s="39" t="s">
        <v>4</v>
      </c>
      <c r="F10" s="39" t="s">
        <v>5</v>
      </c>
      <c r="G10" s="40" t="s">
        <v>6</v>
      </c>
      <c r="H10" s="39" t="s">
        <v>7</v>
      </c>
      <c r="I10" s="39" t="s">
        <v>8</v>
      </c>
      <c r="J10" s="39" t="s">
        <v>9</v>
      </c>
      <c r="K10" s="39" t="s">
        <v>10</v>
      </c>
      <c r="L10" s="43" t="s">
        <v>240</v>
      </c>
    </row>
    <row r="11" spans="1:12" s="1" customFormat="1" ht="17.25" customHeight="1">
      <c r="A11" s="107">
        <v>1</v>
      </c>
      <c r="B11" s="108" t="s">
        <v>11</v>
      </c>
      <c r="C11" s="109" t="s">
        <v>12</v>
      </c>
      <c r="D11" s="110"/>
      <c r="E11" s="111"/>
      <c r="F11" s="111"/>
      <c r="G11" s="112" t="e">
        <f>H11+I11+J11+K11</f>
        <v>#REF!</v>
      </c>
      <c r="H11" s="113" t="e">
        <f>H12+H13+H14+H16+H17+#REF!</f>
        <v>#REF!</v>
      </c>
      <c r="I11" s="113" t="e">
        <f>I12+I13+I14+I16+I17+#REF!</f>
        <v>#REF!</v>
      </c>
      <c r="J11" s="113" t="e">
        <f>J12+J13+J14+J16+J17+#REF!</f>
        <v>#REF!</v>
      </c>
      <c r="K11" s="113" t="e">
        <f>K12+K13+K14+K16+K17+#REF!</f>
        <v>#REF!</v>
      </c>
      <c r="L11" s="196">
        <f>L12+L13+L14+L16+L17+L15</f>
        <v>34442.894</v>
      </c>
    </row>
    <row r="12" spans="1:12" s="1" customFormat="1" ht="27" customHeight="1">
      <c r="A12" s="87">
        <f>A11+1</f>
        <v>2</v>
      </c>
      <c r="B12" s="114" t="s">
        <v>50</v>
      </c>
      <c r="C12" s="115" t="s">
        <v>13</v>
      </c>
      <c r="D12" s="116" t="s">
        <v>14</v>
      </c>
      <c r="E12" s="115"/>
      <c r="F12" s="117"/>
      <c r="G12" s="118" t="e">
        <f>H12+I12+J12+K12</f>
        <v>#REF!</v>
      </c>
      <c r="H12" s="119" t="e">
        <f>#REF!+#REF!</f>
        <v>#REF!</v>
      </c>
      <c r="I12" s="119" t="e">
        <f>#REF!+#REF!</f>
        <v>#REF!</v>
      </c>
      <c r="J12" s="119" t="e">
        <f>#REF!+#REF!</f>
        <v>#REF!</v>
      </c>
      <c r="K12" s="119" t="e">
        <f>#REF!+#REF!+#REF!</f>
        <v>#REF!</v>
      </c>
      <c r="L12" s="197">
        <v>1194.848</v>
      </c>
    </row>
    <row r="13" spans="1:14" s="1" customFormat="1" ht="25.5" customHeight="1">
      <c r="A13" s="87">
        <f aca="true" t="shared" si="0" ref="A13:A49">A12+1</f>
        <v>3</v>
      </c>
      <c r="B13" s="114" t="s">
        <v>51</v>
      </c>
      <c r="C13" s="115" t="s">
        <v>15</v>
      </c>
      <c r="D13" s="116" t="s">
        <v>14</v>
      </c>
      <c r="E13" s="115"/>
      <c r="F13" s="117"/>
      <c r="G13" s="118" t="e">
        <f>H13+I13+J13+K13</f>
        <v>#REF!</v>
      </c>
      <c r="H13" s="119" t="e">
        <f>#REF!+#REF!+#REF!+#REF!+#REF!+#REF!+#REF!+#REF!+#REF!</f>
        <v>#REF!</v>
      </c>
      <c r="I13" s="119" t="e">
        <f>#REF!+#REF!+#REF!+#REF!+#REF!+#REF!+#REF!+#REF!</f>
        <v>#REF!</v>
      </c>
      <c r="J13" s="119" t="e">
        <f>#REF!+#REF!+#REF!+#REF!+#REF!+#REF!+#REF!+#REF!+#REF!</f>
        <v>#REF!</v>
      </c>
      <c r="K13" s="119" t="e">
        <f>#REF!+#REF!+#REF!+#REF!+#REF!+#REF!+#REF!</f>
        <v>#REF!</v>
      </c>
      <c r="L13" s="197">
        <v>3842.365</v>
      </c>
      <c r="N13" s="3"/>
    </row>
    <row r="14" spans="1:14" s="1" customFormat="1" ht="27" customHeight="1">
      <c r="A14" s="87">
        <f t="shared" si="0"/>
        <v>4</v>
      </c>
      <c r="B14" s="114" t="s">
        <v>52</v>
      </c>
      <c r="C14" s="115" t="s">
        <v>16</v>
      </c>
      <c r="D14" s="115"/>
      <c r="E14" s="115"/>
      <c r="F14" s="117"/>
      <c r="G14" s="118" t="e">
        <f>H14+I14+J14+K14</f>
        <v>#REF!</v>
      </c>
      <c r="H14" s="119" t="e">
        <f>#REF!+#REF!+#REF!+#REF!+#REF!+#REF!+#REF!+#REF!+#REF!+#REF!+#REF!</f>
        <v>#REF!</v>
      </c>
      <c r="I14" s="119" t="e">
        <f>#REF!+#REF!+#REF!+#REF!+#REF!+#REF!+#REF!+#REF!+#REF!+#REF!+#REF!</f>
        <v>#REF!</v>
      </c>
      <c r="J14" s="119" t="e">
        <f>#REF!+#REF!+#REF!+#REF!+#REF!+#REF!+#REF!+#REF!+#REF!+#REF!+#REF!</f>
        <v>#REF!</v>
      </c>
      <c r="K14" s="119" t="e">
        <f>#REF!+#REF!+#REF!+#REF!+#REF!+#REF!+#REF!+#REF!+#REF!+#REF!+#REF!</f>
        <v>#REF!</v>
      </c>
      <c r="L14" s="197">
        <f>21980.537+6.5</f>
        <v>21987.037</v>
      </c>
      <c r="N14" s="193"/>
    </row>
    <row r="15" spans="1:14" s="1" customFormat="1" ht="15" customHeight="1">
      <c r="A15" s="87">
        <f t="shared" si="0"/>
        <v>5</v>
      </c>
      <c r="B15" s="120" t="s">
        <v>144</v>
      </c>
      <c r="C15" s="115" t="s">
        <v>145</v>
      </c>
      <c r="D15" s="115"/>
      <c r="E15" s="115"/>
      <c r="F15" s="117"/>
      <c r="G15" s="118"/>
      <c r="H15" s="119"/>
      <c r="I15" s="119"/>
      <c r="J15" s="119"/>
      <c r="K15" s="119"/>
      <c r="L15" s="197">
        <v>1249.602</v>
      </c>
      <c r="N15" s="58"/>
    </row>
    <row r="16" spans="1:12" s="1" customFormat="1" ht="14.25">
      <c r="A16" s="87">
        <f t="shared" si="0"/>
        <v>6</v>
      </c>
      <c r="B16" s="121" t="s">
        <v>40</v>
      </c>
      <c r="C16" s="115" t="s">
        <v>53</v>
      </c>
      <c r="D16" s="116"/>
      <c r="E16" s="115"/>
      <c r="F16" s="117"/>
      <c r="G16" s="118"/>
      <c r="H16" s="119"/>
      <c r="I16" s="119"/>
      <c r="J16" s="119"/>
      <c r="K16" s="119"/>
      <c r="L16" s="198">
        <v>0</v>
      </c>
    </row>
    <row r="17" spans="1:13" s="1" customFormat="1" ht="15">
      <c r="A17" s="87">
        <f t="shared" si="0"/>
        <v>7</v>
      </c>
      <c r="B17" s="122" t="s">
        <v>17</v>
      </c>
      <c r="C17" s="123" t="s">
        <v>54</v>
      </c>
      <c r="D17" s="123"/>
      <c r="E17" s="123"/>
      <c r="F17" s="124"/>
      <c r="G17" s="125">
        <f>G18</f>
        <v>400</v>
      </c>
      <c r="H17" s="126"/>
      <c r="I17" s="126"/>
      <c r="J17" s="126"/>
      <c r="K17" s="126"/>
      <c r="L17" s="199">
        <f>L18+L20+L24+L22+L21+L23+L19</f>
        <v>6169.0419999999995</v>
      </c>
      <c r="M17" s="182"/>
    </row>
    <row r="18" spans="1:12" s="1" customFormat="1" ht="14.25" customHeight="1">
      <c r="A18" s="87">
        <f t="shared" si="0"/>
        <v>8</v>
      </c>
      <c r="B18" s="122" t="s">
        <v>67</v>
      </c>
      <c r="C18" s="115" t="s">
        <v>54</v>
      </c>
      <c r="D18" s="115" t="s">
        <v>18</v>
      </c>
      <c r="E18" s="115" t="s">
        <v>19</v>
      </c>
      <c r="F18" s="117"/>
      <c r="G18" s="118">
        <f>H18+I18+J18+K18</f>
        <v>400</v>
      </c>
      <c r="H18" s="119">
        <v>100</v>
      </c>
      <c r="I18" s="119">
        <v>100</v>
      </c>
      <c r="J18" s="119">
        <v>100</v>
      </c>
      <c r="K18" s="119">
        <v>100</v>
      </c>
      <c r="L18" s="197">
        <v>0</v>
      </c>
    </row>
    <row r="19" spans="1:12" s="1" customFormat="1" ht="25.5" customHeight="1">
      <c r="A19" s="87">
        <f t="shared" si="0"/>
        <v>9</v>
      </c>
      <c r="B19" s="190" t="s">
        <v>225</v>
      </c>
      <c r="C19" s="115" t="s">
        <v>54</v>
      </c>
      <c r="D19" s="115"/>
      <c r="E19" s="115"/>
      <c r="F19" s="117"/>
      <c r="G19" s="118"/>
      <c r="H19" s="119"/>
      <c r="I19" s="119"/>
      <c r="J19" s="119"/>
      <c r="K19" s="119"/>
      <c r="L19" s="197">
        <v>72</v>
      </c>
    </row>
    <row r="20" spans="1:12" s="1" customFormat="1" ht="27" customHeight="1">
      <c r="A20" s="87">
        <f t="shared" si="0"/>
        <v>10</v>
      </c>
      <c r="B20" s="128" t="s">
        <v>194</v>
      </c>
      <c r="C20" s="115" t="s">
        <v>54</v>
      </c>
      <c r="D20" s="115" t="s">
        <v>20</v>
      </c>
      <c r="E20" s="115" t="s">
        <v>19</v>
      </c>
      <c r="F20" s="117">
        <v>226</v>
      </c>
      <c r="G20" s="118">
        <f>G18</f>
        <v>400</v>
      </c>
      <c r="H20" s="119">
        <f>H18</f>
        <v>100</v>
      </c>
      <c r="I20" s="119">
        <f>I18</f>
        <v>100</v>
      </c>
      <c r="J20" s="119">
        <f>J18</f>
        <v>100</v>
      </c>
      <c r="K20" s="119">
        <f>K18</f>
        <v>100</v>
      </c>
      <c r="L20" s="198">
        <v>2913.476</v>
      </c>
    </row>
    <row r="21" spans="1:12" s="1" customFormat="1" ht="27.75" customHeight="1">
      <c r="A21" s="87">
        <f t="shared" si="0"/>
        <v>11</v>
      </c>
      <c r="B21" s="129" t="s">
        <v>239</v>
      </c>
      <c r="C21" s="115" t="s">
        <v>54</v>
      </c>
      <c r="D21" s="115"/>
      <c r="E21" s="115"/>
      <c r="F21" s="117"/>
      <c r="G21" s="118"/>
      <c r="H21" s="119"/>
      <c r="I21" s="119"/>
      <c r="J21" s="119"/>
      <c r="K21" s="119"/>
      <c r="L21" s="198">
        <v>1555.633</v>
      </c>
    </row>
    <row r="22" spans="1:12" s="1" customFormat="1" ht="40.5" customHeight="1">
      <c r="A22" s="87">
        <f t="shared" si="0"/>
        <v>12</v>
      </c>
      <c r="B22" s="130" t="s">
        <v>157</v>
      </c>
      <c r="C22" s="115" t="s">
        <v>54</v>
      </c>
      <c r="D22" s="115"/>
      <c r="E22" s="115"/>
      <c r="F22" s="117"/>
      <c r="G22" s="118"/>
      <c r="H22" s="119"/>
      <c r="I22" s="119"/>
      <c r="J22" s="119"/>
      <c r="K22" s="119"/>
      <c r="L22" s="198">
        <v>181.063</v>
      </c>
    </row>
    <row r="23" spans="1:12" s="1" customFormat="1" ht="51" customHeight="1">
      <c r="A23" s="87">
        <f t="shared" si="0"/>
        <v>13</v>
      </c>
      <c r="B23" s="130" t="s">
        <v>224</v>
      </c>
      <c r="C23" s="115" t="s">
        <v>54</v>
      </c>
      <c r="D23" s="115"/>
      <c r="E23" s="115"/>
      <c r="F23" s="117"/>
      <c r="G23" s="118"/>
      <c r="H23" s="119"/>
      <c r="I23" s="119"/>
      <c r="J23" s="119"/>
      <c r="K23" s="119"/>
      <c r="L23" s="198">
        <v>2.08</v>
      </c>
    </row>
    <row r="24" spans="1:12" s="1" customFormat="1" ht="16.5" customHeight="1">
      <c r="A24" s="87">
        <f t="shared" si="0"/>
        <v>14</v>
      </c>
      <c r="B24" s="130" t="s">
        <v>227</v>
      </c>
      <c r="C24" s="131" t="s">
        <v>54</v>
      </c>
      <c r="D24" s="131"/>
      <c r="E24" s="131"/>
      <c r="F24" s="132"/>
      <c r="G24" s="133"/>
      <c r="H24" s="134"/>
      <c r="I24" s="134"/>
      <c r="J24" s="134"/>
      <c r="K24" s="134"/>
      <c r="L24" s="200">
        <v>1444.79</v>
      </c>
    </row>
    <row r="25" spans="1:12" s="1" customFormat="1" ht="18" customHeight="1">
      <c r="A25" s="87">
        <f t="shared" si="0"/>
        <v>15</v>
      </c>
      <c r="B25" s="153" t="s">
        <v>59</v>
      </c>
      <c r="C25" s="123" t="s">
        <v>60</v>
      </c>
      <c r="D25" s="123"/>
      <c r="E25" s="123"/>
      <c r="F25" s="124"/>
      <c r="G25" s="125"/>
      <c r="H25" s="126"/>
      <c r="I25" s="126"/>
      <c r="J25" s="126"/>
      <c r="K25" s="126"/>
      <c r="L25" s="199">
        <f>L26</f>
        <v>136.63</v>
      </c>
    </row>
    <row r="26" spans="1:12" s="1" customFormat="1" ht="86.25" customHeight="1">
      <c r="A26" s="87">
        <f t="shared" si="0"/>
        <v>16</v>
      </c>
      <c r="B26" s="179" t="s">
        <v>214</v>
      </c>
      <c r="C26" s="136" t="s">
        <v>21</v>
      </c>
      <c r="D26" s="109" t="s">
        <v>22</v>
      </c>
      <c r="E26" s="137"/>
      <c r="F26" s="137"/>
      <c r="G26" s="138">
        <f>H26+I26+J26+K26</f>
        <v>0</v>
      </c>
      <c r="H26" s="139"/>
      <c r="I26" s="139"/>
      <c r="J26" s="139"/>
      <c r="K26" s="139"/>
      <c r="L26" s="201">
        <v>136.63</v>
      </c>
    </row>
    <row r="27" spans="1:12" s="1" customFormat="1" ht="16.5" customHeight="1">
      <c r="A27" s="87">
        <f t="shared" si="0"/>
        <v>17</v>
      </c>
      <c r="B27" s="167" t="s">
        <v>185</v>
      </c>
      <c r="C27" s="123" t="s">
        <v>186</v>
      </c>
      <c r="D27" s="123"/>
      <c r="E27" s="141"/>
      <c r="F27" s="141"/>
      <c r="G27" s="125"/>
      <c r="H27" s="126"/>
      <c r="I27" s="126"/>
      <c r="J27" s="126"/>
      <c r="K27" s="126"/>
      <c r="L27" s="197">
        <f>L28</f>
        <v>0</v>
      </c>
    </row>
    <row r="28" spans="1:12" s="1" customFormat="1" ht="31.5" customHeight="1">
      <c r="A28" s="87">
        <f t="shared" si="0"/>
        <v>18</v>
      </c>
      <c r="B28" s="168" t="s">
        <v>190</v>
      </c>
      <c r="C28" s="115" t="s">
        <v>187</v>
      </c>
      <c r="D28" s="123"/>
      <c r="E28" s="141"/>
      <c r="F28" s="141"/>
      <c r="G28" s="125"/>
      <c r="H28" s="126"/>
      <c r="I28" s="126"/>
      <c r="J28" s="126"/>
      <c r="K28" s="126"/>
      <c r="L28" s="197">
        <v>0</v>
      </c>
    </row>
    <row r="29" spans="1:12" s="1" customFormat="1" ht="19.5" customHeight="1">
      <c r="A29" s="87">
        <f t="shared" si="0"/>
        <v>19</v>
      </c>
      <c r="B29" s="153" t="s">
        <v>23</v>
      </c>
      <c r="C29" s="123" t="s">
        <v>24</v>
      </c>
      <c r="D29" s="123"/>
      <c r="E29" s="124"/>
      <c r="F29" s="124" t="s">
        <v>25</v>
      </c>
      <c r="G29" s="125">
        <v>0</v>
      </c>
      <c r="H29" s="127" t="e">
        <f>#REF!+H30+H31</f>
        <v>#REF!</v>
      </c>
      <c r="I29" s="127" t="e">
        <f>#REF!+I30+I31</f>
        <v>#REF!</v>
      </c>
      <c r="J29" s="127" t="e">
        <f>#REF!+J30+J31</f>
        <v>#REF!</v>
      </c>
      <c r="K29" s="127" t="e">
        <f>#REF!+K30+K31</f>
        <v>#REF!</v>
      </c>
      <c r="L29" s="199">
        <f>L30+L31</f>
        <v>44689.099</v>
      </c>
    </row>
    <row r="30" spans="1:12" s="1" customFormat="1" ht="27.75" customHeight="1">
      <c r="A30" s="87">
        <f t="shared" si="0"/>
        <v>20</v>
      </c>
      <c r="B30" s="122" t="s">
        <v>158</v>
      </c>
      <c r="C30" s="115" t="s">
        <v>61</v>
      </c>
      <c r="D30" s="123"/>
      <c r="E30" s="124"/>
      <c r="F30" s="124"/>
      <c r="G30" s="125"/>
      <c r="H30" s="119"/>
      <c r="I30" s="119"/>
      <c r="J30" s="119"/>
      <c r="K30" s="119"/>
      <c r="L30" s="197">
        <v>43905.389</v>
      </c>
    </row>
    <row r="31" spans="1:12" s="1" customFormat="1" ht="30" customHeight="1">
      <c r="A31" s="87">
        <f t="shared" si="0"/>
        <v>21</v>
      </c>
      <c r="B31" s="121" t="s">
        <v>159</v>
      </c>
      <c r="C31" s="115" t="s">
        <v>61</v>
      </c>
      <c r="D31" s="123"/>
      <c r="E31" s="124"/>
      <c r="F31" s="124"/>
      <c r="G31" s="125"/>
      <c r="H31" s="119"/>
      <c r="I31" s="119"/>
      <c r="J31" s="119"/>
      <c r="K31" s="119"/>
      <c r="L31" s="197">
        <v>783.71</v>
      </c>
    </row>
    <row r="32" spans="1:12" s="1" customFormat="1" ht="30" customHeight="1">
      <c r="A32" s="87">
        <f t="shared" si="0"/>
        <v>22</v>
      </c>
      <c r="B32" s="159" t="s">
        <v>175</v>
      </c>
      <c r="C32" s="123" t="s">
        <v>176</v>
      </c>
      <c r="D32" s="123"/>
      <c r="E32" s="124"/>
      <c r="F32" s="124"/>
      <c r="G32" s="125"/>
      <c r="H32" s="126"/>
      <c r="I32" s="126"/>
      <c r="J32" s="126"/>
      <c r="K32" s="126"/>
      <c r="L32" s="202">
        <f>L33</f>
        <v>205.201</v>
      </c>
    </row>
    <row r="33" spans="1:12" s="1" customFormat="1" ht="30" customHeight="1">
      <c r="A33" s="87">
        <f t="shared" si="0"/>
        <v>23</v>
      </c>
      <c r="B33" s="122" t="s">
        <v>178</v>
      </c>
      <c r="C33" s="115" t="s">
        <v>177</v>
      </c>
      <c r="D33" s="123"/>
      <c r="E33" s="124"/>
      <c r="F33" s="124"/>
      <c r="G33" s="125"/>
      <c r="H33" s="119"/>
      <c r="I33" s="119"/>
      <c r="J33" s="119"/>
      <c r="K33" s="119"/>
      <c r="L33" s="197">
        <v>205.201</v>
      </c>
    </row>
    <row r="34" spans="1:12" s="1" customFormat="1" ht="19.5" customHeight="1">
      <c r="A34" s="87">
        <f t="shared" si="0"/>
        <v>24</v>
      </c>
      <c r="B34" s="153" t="s">
        <v>26</v>
      </c>
      <c r="C34" s="123" t="s">
        <v>27</v>
      </c>
      <c r="D34" s="141"/>
      <c r="E34" s="141"/>
      <c r="F34" s="124"/>
      <c r="G34" s="125" t="e">
        <f>H34+I34+J34+K34</f>
        <v>#REF!</v>
      </c>
      <c r="H34" s="126" t="e">
        <f>#REF!</f>
        <v>#REF!</v>
      </c>
      <c r="I34" s="126" t="e">
        <f>#REF!</f>
        <v>#REF!</v>
      </c>
      <c r="J34" s="126" t="e">
        <f>#REF!</f>
        <v>#REF!</v>
      </c>
      <c r="K34" s="126" t="e">
        <f>#REF!</f>
        <v>#REF!</v>
      </c>
      <c r="L34" s="199">
        <f>L35</f>
        <v>23.3</v>
      </c>
    </row>
    <row r="35" spans="1:12" s="1" customFormat="1" ht="75" customHeight="1">
      <c r="A35" s="87">
        <f t="shared" si="0"/>
        <v>25</v>
      </c>
      <c r="B35" s="120" t="s">
        <v>160</v>
      </c>
      <c r="C35" s="115" t="s">
        <v>124</v>
      </c>
      <c r="D35" s="141"/>
      <c r="E35" s="141"/>
      <c r="F35" s="124"/>
      <c r="G35" s="125"/>
      <c r="H35" s="126"/>
      <c r="I35" s="126"/>
      <c r="J35" s="126"/>
      <c r="K35" s="126"/>
      <c r="L35" s="203">
        <v>23.3</v>
      </c>
    </row>
    <row r="36" spans="1:12" s="1" customFormat="1" ht="18" customHeight="1">
      <c r="A36" s="87">
        <f t="shared" si="0"/>
        <v>26</v>
      </c>
      <c r="B36" s="153" t="s">
        <v>55</v>
      </c>
      <c r="C36" s="123" t="s">
        <v>28</v>
      </c>
      <c r="D36" s="124"/>
      <c r="E36" s="124"/>
      <c r="F36" s="124"/>
      <c r="G36" s="125" t="e">
        <f>H36+I36+J36+K36</f>
        <v>#REF!</v>
      </c>
      <c r="H36" s="126" t="e">
        <f>#REF!+#REF!</f>
        <v>#REF!</v>
      </c>
      <c r="I36" s="126" t="e">
        <f>#REF!+#REF!</f>
        <v>#REF!</v>
      </c>
      <c r="J36" s="126" t="e">
        <f>#REF!+#REF!</f>
        <v>#REF!</v>
      </c>
      <c r="K36" s="126" t="e">
        <f>#REF!+#REF!</f>
        <v>#REF!</v>
      </c>
      <c r="L36" s="199">
        <f>L37+L38</f>
        <v>24303.038999999997</v>
      </c>
    </row>
    <row r="37" spans="1:12" s="1" customFormat="1" ht="39.75" customHeight="1">
      <c r="A37" s="87">
        <f t="shared" si="0"/>
        <v>27</v>
      </c>
      <c r="B37" s="142" t="s">
        <v>161</v>
      </c>
      <c r="C37" s="131" t="s">
        <v>29</v>
      </c>
      <c r="D37" s="131"/>
      <c r="E37" s="132"/>
      <c r="F37" s="132"/>
      <c r="G37" s="133"/>
      <c r="H37" s="134"/>
      <c r="I37" s="134"/>
      <c r="J37" s="134"/>
      <c r="K37" s="134"/>
      <c r="L37" s="200">
        <v>21844.867</v>
      </c>
    </row>
    <row r="38" spans="1:12" s="1" customFormat="1" ht="39.75" customHeight="1">
      <c r="A38" s="87">
        <f t="shared" si="0"/>
        <v>28</v>
      </c>
      <c r="B38" s="128" t="s">
        <v>162</v>
      </c>
      <c r="C38" s="131" t="s">
        <v>143</v>
      </c>
      <c r="D38" s="131"/>
      <c r="E38" s="132"/>
      <c r="F38" s="132"/>
      <c r="G38" s="133"/>
      <c r="H38" s="134"/>
      <c r="I38" s="134"/>
      <c r="J38" s="134"/>
      <c r="K38" s="134"/>
      <c r="L38" s="200">
        <v>2458.172</v>
      </c>
    </row>
    <row r="39" spans="1:12" s="1" customFormat="1" ht="19.5" customHeight="1">
      <c r="A39" s="87">
        <f t="shared" si="0"/>
        <v>29</v>
      </c>
      <c r="B39" s="153" t="s">
        <v>31</v>
      </c>
      <c r="C39" s="123" t="s">
        <v>62</v>
      </c>
      <c r="D39" s="123"/>
      <c r="E39" s="124"/>
      <c r="F39" s="124"/>
      <c r="G39" s="125"/>
      <c r="H39" s="126"/>
      <c r="I39" s="126"/>
      <c r="J39" s="126"/>
      <c r="K39" s="126"/>
      <c r="L39" s="199">
        <f>L40+L41</f>
        <v>20119.104</v>
      </c>
    </row>
    <row r="40" spans="1:12" s="1" customFormat="1" ht="18.75" customHeight="1">
      <c r="A40" s="87">
        <f t="shared" si="0"/>
        <v>30</v>
      </c>
      <c r="B40" s="57" t="s">
        <v>146</v>
      </c>
      <c r="C40" s="115" t="s">
        <v>128</v>
      </c>
      <c r="D40" s="148">
        <v>1003</v>
      </c>
      <c r="E40" s="143"/>
      <c r="F40" s="143"/>
      <c r="G40" s="138"/>
      <c r="H40" s="139"/>
      <c r="I40" s="139"/>
      <c r="J40" s="139"/>
      <c r="K40" s="139"/>
      <c r="L40" s="204">
        <v>622.44</v>
      </c>
    </row>
    <row r="41" spans="1:12" s="1" customFormat="1" ht="15.75" customHeight="1">
      <c r="A41" s="87">
        <f t="shared" si="0"/>
        <v>31</v>
      </c>
      <c r="B41" s="135" t="s">
        <v>56</v>
      </c>
      <c r="C41" s="136" t="s">
        <v>32</v>
      </c>
      <c r="D41" s="136"/>
      <c r="E41" s="111"/>
      <c r="F41" s="111"/>
      <c r="G41" s="112"/>
      <c r="H41" s="140"/>
      <c r="I41" s="140"/>
      <c r="J41" s="140"/>
      <c r="K41" s="140"/>
      <c r="L41" s="204">
        <f>L42+L43</f>
        <v>19496.664</v>
      </c>
    </row>
    <row r="42" spans="1:12" s="1" customFormat="1" ht="41.25" customHeight="1">
      <c r="A42" s="87">
        <f t="shared" si="0"/>
        <v>32</v>
      </c>
      <c r="B42" s="128" t="s">
        <v>180</v>
      </c>
      <c r="C42" s="115" t="s">
        <v>32</v>
      </c>
      <c r="D42" s="115"/>
      <c r="E42" s="117"/>
      <c r="F42" s="117"/>
      <c r="G42" s="118"/>
      <c r="H42" s="119"/>
      <c r="I42" s="119"/>
      <c r="J42" s="119"/>
      <c r="K42" s="119"/>
      <c r="L42" s="198">
        <v>11964.656</v>
      </c>
    </row>
    <row r="43" spans="1:12" s="1" customFormat="1" ht="27" customHeight="1">
      <c r="A43" s="87">
        <f t="shared" si="0"/>
        <v>33</v>
      </c>
      <c r="B43" s="128" t="s">
        <v>181</v>
      </c>
      <c r="C43" s="115" t="s">
        <v>32</v>
      </c>
      <c r="D43" s="115"/>
      <c r="E43" s="117"/>
      <c r="F43" s="117"/>
      <c r="G43" s="118"/>
      <c r="H43" s="119"/>
      <c r="I43" s="119"/>
      <c r="J43" s="119"/>
      <c r="K43" s="119"/>
      <c r="L43" s="198">
        <v>7532.008</v>
      </c>
    </row>
    <row r="44" spans="1:12" s="1" customFormat="1" ht="18.75" customHeight="1" hidden="1">
      <c r="A44" s="87">
        <f t="shared" si="0"/>
        <v>34</v>
      </c>
      <c r="B44" s="128" t="s">
        <v>147</v>
      </c>
      <c r="C44" s="115" t="s">
        <v>32</v>
      </c>
      <c r="D44" s="115"/>
      <c r="E44" s="117"/>
      <c r="F44" s="117"/>
      <c r="G44" s="118"/>
      <c r="H44" s="119"/>
      <c r="I44" s="119"/>
      <c r="J44" s="119"/>
      <c r="K44" s="119"/>
      <c r="L44" s="198">
        <v>473.53</v>
      </c>
    </row>
    <row r="45" spans="1:12" s="1" customFormat="1" ht="18" customHeight="1">
      <c r="A45" s="87">
        <f t="shared" si="0"/>
        <v>35</v>
      </c>
      <c r="B45" s="153" t="s">
        <v>57</v>
      </c>
      <c r="C45" s="123" t="s">
        <v>63</v>
      </c>
      <c r="D45" s="123"/>
      <c r="E45" s="124"/>
      <c r="F45" s="124"/>
      <c r="G45" s="125"/>
      <c r="H45" s="126"/>
      <c r="I45" s="126"/>
      <c r="J45" s="126"/>
      <c r="K45" s="126"/>
      <c r="L45" s="199">
        <f>L46</f>
        <v>831.096</v>
      </c>
    </row>
    <row r="46" spans="1:12" s="1" customFormat="1" ht="36" customHeight="1">
      <c r="A46" s="87">
        <f t="shared" si="0"/>
        <v>36</v>
      </c>
      <c r="B46" s="114" t="s">
        <v>163</v>
      </c>
      <c r="C46" s="115" t="s">
        <v>65</v>
      </c>
      <c r="D46" s="115"/>
      <c r="E46" s="117"/>
      <c r="F46" s="117"/>
      <c r="G46" s="118"/>
      <c r="H46" s="119"/>
      <c r="I46" s="119"/>
      <c r="J46" s="119"/>
      <c r="K46" s="119"/>
      <c r="L46" s="198">
        <v>831.096</v>
      </c>
    </row>
    <row r="47" spans="1:12" s="1" customFormat="1" ht="22.5" customHeight="1">
      <c r="A47" s="87">
        <f t="shared" si="0"/>
        <v>37</v>
      </c>
      <c r="B47" s="153" t="s">
        <v>58</v>
      </c>
      <c r="C47" s="123" t="s">
        <v>66</v>
      </c>
      <c r="D47" s="123"/>
      <c r="E47" s="124"/>
      <c r="F47" s="124"/>
      <c r="G47" s="125"/>
      <c r="H47" s="126"/>
      <c r="I47" s="126"/>
      <c r="J47" s="126"/>
      <c r="K47" s="126"/>
      <c r="L47" s="205">
        <f>L48+L49</f>
        <v>5026.9310000000005</v>
      </c>
    </row>
    <row r="48" spans="1:12" s="1" customFormat="1" ht="22.5" customHeight="1">
      <c r="A48" s="87">
        <f t="shared" si="0"/>
        <v>38</v>
      </c>
      <c r="B48" s="114" t="s">
        <v>235</v>
      </c>
      <c r="C48" s="131" t="s">
        <v>64</v>
      </c>
      <c r="D48" s="131"/>
      <c r="E48" s="132"/>
      <c r="F48" s="132"/>
      <c r="G48" s="133"/>
      <c r="H48" s="134"/>
      <c r="I48" s="134"/>
      <c r="J48" s="134"/>
      <c r="K48" s="134"/>
      <c r="L48" s="200">
        <v>3438.819</v>
      </c>
    </row>
    <row r="49" spans="1:12" s="1" customFormat="1" ht="24" customHeight="1" thickBot="1">
      <c r="A49" s="87">
        <f t="shared" si="0"/>
        <v>39</v>
      </c>
      <c r="B49" s="114" t="s">
        <v>236</v>
      </c>
      <c r="C49" s="144" t="s">
        <v>64</v>
      </c>
      <c r="D49" s="144"/>
      <c r="E49" s="145"/>
      <c r="F49" s="145"/>
      <c r="G49" s="146"/>
      <c r="H49" s="147"/>
      <c r="I49" s="147"/>
      <c r="J49" s="147"/>
      <c r="K49" s="147"/>
      <c r="L49" s="206">
        <v>1588.112</v>
      </c>
    </row>
    <row r="50" spans="1:12" ht="22.5" customHeight="1" thickBot="1">
      <c r="A50" s="149"/>
      <c r="B50" s="150" t="s">
        <v>33</v>
      </c>
      <c r="C50" s="151"/>
      <c r="D50" s="151"/>
      <c r="E50" s="151"/>
      <c r="F50" s="151"/>
      <c r="G50" s="151"/>
      <c r="H50" s="152" t="e">
        <f>H11+H25+H29+H34+H36+H39+H47+H45</f>
        <v>#REF!</v>
      </c>
      <c r="I50" s="152" t="e">
        <f>I11+I25+I29+I34+I36+I39+I47+I45</f>
        <v>#REF!</v>
      </c>
      <c r="J50" s="152" t="e">
        <f>J11+J25+J29+J34+J36+J39+J47+J45</f>
        <v>#REF!</v>
      </c>
      <c r="K50" s="152" t="e">
        <f>K11+K25+K29+K34+K36+K39+K47+K45</f>
        <v>#REF!</v>
      </c>
      <c r="L50" s="191">
        <f>L11+L25+L29+L34+L36+L39+L45+L47+L27+L32</f>
        <v>129777.294</v>
      </c>
    </row>
    <row r="51" spans="1:11" ht="14.25">
      <c r="A51" s="5"/>
      <c r="B51" s="7"/>
      <c r="C51" s="7"/>
      <c r="D51" s="7"/>
      <c r="E51" s="7"/>
      <c r="F51" s="7"/>
      <c r="G51" s="7"/>
      <c r="H51" s="4"/>
      <c r="I51" s="4"/>
      <c r="J51" s="4"/>
      <c r="K51" s="4"/>
    </row>
    <row r="52" ht="14.25">
      <c r="B52" s="25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/>
  <mergeCells count="2">
    <mergeCell ref="B6:L6"/>
    <mergeCell ref="A8:L8"/>
  </mergeCells>
  <printOptions/>
  <pageMargins left="0.2362204724409449" right="0.2362204724409449" top="0.2755905511811024" bottom="0.1968503937007874" header="0.2362204724409449" footer="0.1574803149606299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3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2.75"/>
  <cols>
    <col min="1" max="1" width="78.00390625" style="42" customWidth="1"/>
    <col min="2" max="2" width="6.625" style="0" customWidth="1"/>
    <col min="3" max="3" width="10.125" style="0" customWidth="1"/>
    <col min="4" max="4" width="12.875" style="170" customWidth="1"/>
    <col min="5" max="5" width="9.00390625" style="0" customWidth="1"/>
    <col min="6" max="6" width="14.375" style="44" customWidth="1"/>
    <col min="7" max="7" width="4.125" style="44" hidden="1" customWidth="1"/>
    <col min="8" max="8" width="10.75390625" style="0" bestFit="1" customWidth="1"/>
  </cols>
  <sheetData>
    <row r="1" spans="1:256" ht="15">
      <c r="A1" s="207"/>
      <c r="B1" s="207"/>
      <c r="C1" s="207"/>
      <c r="D1" s="207"/>
      <c r="E1" s="207"/>
      <c r="F1" s="207"/>
      <c r="G1" s="207" t="s">
        <v>249</v>
      </c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 t="s">
        <v>249</v>
      </c>
      <c r="AZ1" s="207" t="s">
        <v>249</v>
      </c>
      <c r="BA1" s="207" t="s">
        <v>249</v>
      </c>
      <c r="BB1" s="207" t="s">
        <v>249</v>
      </c>
      <c r="BC1" s="207" t="s">
        <v>249</v>
      </c>
      <c r="BD1" s="207" t="s">
        <v>249</v>
      </c>
      <c r="BE1" s="207" t="s">
        <v>249</v>
      </c>
      <c r="BF1" s="207" t="s">
        <v>249</v>
      </c>
      <c r="BG1" s="207" t="s">
        <v>249</v>
      </c>
      <c r="BH1" s="207" t="s">
        <v>249</v>
      </c>
      <c r="BI1" s="207" t="s">
        <v>249</v>
      </c>
      <c r="BJ1" s="207" t="s">
        <v>249</v>
      </c>
      <c r="BK1" s="207" t="s">
        <v>249</v>
      </c>
      <c r="BL1" s="207" t="s">
        <v>249</v>
      </c>
      <c r="BM1" s="207" t="s">
        <v>249</v>
      </c>
      <c r="BN1" s="207" t="s">
        <v>249</v>
      </c>
      <c r="BO1" s="207" t="s">
        <v>249</v>
      </c>
      <c r="BP1" s="207" t="s">
        <v>249</v>
      </c>
      <c r="BQ1" s="207" t="s">
        <v>249</v>
      </c>
      <c r="BR1" s="207" t="s">
        <v>249</v>
      </c>
      <c r="BS1" s="207" t="s">
        <v>249</v>
      </c>
      <c r="BT1" s="207" t="s">
        <v>249</v>
      </c>
      <c r="BU1" s="207" t="s">
        <v>249</v>
      </c>
      <c r="BV1" s="207" t="s">
        <v>249</v>
      </c>
      <c r="BW1" s="207" t="s">
        <v>249</v>
      </c>
      <c r="BX1" s="207" t="s">
        <v>249</v>
      </c>
      <c r="BY1" s="207" t="s">
        <v>249</v>
      </c>
      <c r="BZ1" s="207" t="s">
        <v>249</v>
      </c>
      <c r="CA1" s="207" t="s">
        <v>249</v>
      </c>
      <c r="CB1" s="207" t="s">
        <v>249</v>
      </c>
      <c r="CC1" s="207" t="s">
        <v>249</v>
      </c>
      <c r="CD1" s="207" t="s">
        <v>249</v>
      </c>
      <c r="CE1" s="207" t="s">
        <v>249</v>
      </c>
      <c r="CF1" s="207" t="s">
        <v>249</v>
      </c>
      <c r="CG1" s="207" t="s">
        <v>249</v>
      </c>
      <c r="CH1" s="207" t="s">
        <v>249</v>
      </c>
      <c r="CI1" s="207" t="s">
        <v>249</v>
      </c>
      <c r="CJ1" s="207" t="s">
        <v>249</v>
      </c>
      <c r="CK1" s="207" t="s">
        <v>249</v>
      </c>
      <c r="CL1" s="207" t="s">
        <v>249</v>
      </c>
      <c r="CM1" s="207" t="s">
        <v>249</v>
      </c>
      <c r="CN1" s="207" t="s">
        <v>249</v>
      </c>
      <c r="CO1" s="207" t="s">
        <v>249</v>
      </c>
      <c r="CP1" s="207" t="s">
        <v>249</v>
      </c>
      <c r="CQ1" s="207" t="s">
        <v>249</v>
      </c>
      <c r="CR1" s="207" t="s">
        <v>249</v>
      </c>
      <c r="CS1" s="207" t="s">
        <v>249</v>
      </c>
      <c r="CT1" s="207" t="s">
        <v>249</v>
      </c>
      <c r="CU1" s="207" t="s">
        <v>249</v>
      </c>
      <c r="CV1" s="207" t="s">
        <v>249</v>
      </c>
      <c r="CW1" s="207" t="s">
        <v>249</v>
      </c>
      <c r="CX1" s="207" t="s">
        <v>249</v>
      </c>
      <c r="CY1" s="207" t="s">
        <v>249</v>
      </c>
      <c r="CZ1" s="207" t="s">
        <v>249</v>
      </c>
      <c r="DA1" s="207" t="s">
        <v>249</v>
      </c>
      <c r="DB1" s="207" t="s">
        <v>249</v>
      </c>
      <c r="DC1" s="207" t="s">
        <v>249</v>
      </c>
      <c r="DD1" s="207" t="s">
        <v>249</v>
      </c>
      <c r="DE1" s="207" t="s">
        <v>249</v>
      </c>
      <c r="DF1" s="207" t="s">
        <v>249</v>
      </c>
      <c r="DG1" s="207" t="s">
        <v>249</v>
      </c>
      <c r="DH1" s="207" t="s">
        <v>249</v>
      </c>
      <c r="DI1" s="207" t="s">
        <v>249</v>
      </c>
      <c r="DJ1" s="207" t="s">
        <v>249</v>
      </c>
      <c r="DK1" s="207" t="s">
        <v>249</v>
      </c>
      <c r="DL1" s="207" t="s">
        <v>249</v>
      </c>
      <c r="DM1" s="207" t="s">
        <v>249</v>
      </c>
      <c r="DN1" s="207" t="s">
        <v>249</v>
      </c>
      <c r="DO1" s="207" t="s">
        <v>249</v>
      </c>
      <c r="DP1" s="207" t="s">
        <v>249</v>
      </c>
      <c r="DQ1" s="207" t="s">
        <v>249</v>
      </c>
      <c r="DR1" s="207" t="s">
        <v>249</v>
      </c>
      <c r="DS1" s="207" t="s">
        <v>249</v>
      </c>
      <c r="DT1" s="207" t="s">
        <v>249</v>
      </c>
      <c r="DU1" s="207" t="s">
        <v>249</v>
      </c>
      <c r="DV1" s="207" t="s">
        <v>249</v>
      </c>
      <c r="DW1" s="207" t="s">
        <v>249</v>
      </c>
      <c r="DX1" s="207" t="s">
        <v>249</v>
      </c>
      <c r="DY1" s="207" t="s">
        <v>249</v>
      </c>
      <c r="DZ1" s="207" t="s">
        <v>249</v>
      </c>
      <c r="EA1" s="207" t="s">
        <v>249</v>
      </c>
      <c r="EB1" s="207" t="s">
        <v>249</v>
      </c>
      <c r="EC1" s="207" t="s">
        <v>249</v>
      </c>
      <c r="ED1" s="207" t="s">
        <v>249</v>
      </c>
      <c r="EE1" s="207" t="s">
        <v>249</v>
      </c>
      <c r="EF1" s="207" t="s">
        <v>249</v>
      </c>
      <c r="EG1" s="207" t="s">
        <v>249</v>
      </c>
      <c r="EH1" s="207" t="s">
        <v>249</v>
      </c>
      <c r="EI1" s="207" t="s">
        <v>249</v>
      </c>
      <c r="EJ1" s="207" t="s">
        <v>249</v>
      </c>
      <c r="EK1" s="207" t="s">
        <v>249</v>
      </c>
      <c r="EL1" s="207" t="s">
        <v>249</v>
      </c>
      <c r="EM1" s="207" t="s">
        <v>249</v>
      </c>
      <c r="EN1" s="207" t="s">
        <v>249</v>
      </c>
      <c r="EO1" s="207" t="s">
        <v>249</v>
      </c>
      <c r="EP1" s="207" t="s">
        <v>249</v>
      </c>
      <c r="EQ1" s="207" t="s">
        <v>249</v>
      </c>
      <c r="ER1" s="207" t="s">
        <v>249</v>
      </c>
      <c r="ES1" s="207" t="s">
        <v>249</v>
      </c>
      <c r="ET1" s="207" t="s">
        <v>249</v>
      </c>
      <c r="EU1" s="207" t="s">
        <v>249</v>
      </c>
      <c r="EV1" s="207" t="s">
        <v>249</v>
      </c>
      <c r="EW1" s="207" t="s">
        <v>249</v>
      </c>
      <c r="EX1" s="207" t="s">
        <v>249</v>
      </c>
      <c r="EY1" s="207" t="s">
        <v>249</v>
      </c>
      <c r="EZ1" s="207" t="s">
        <v>249</v>
      </c>
      <c r="FA1" s="207" t="s">
        <v>249</v>
      </c>
      <c r="FB1" s="207" t="s">
        <v>249</v>
      </c>
      <c r="FC1" s="207" t="s">
        <v>249</v>
      </c>
      <c r="FD1" s="207" t="s">
        <v>249</v>
      </c>
      <c r="FE1" s="207" t="s">
        <v>249</v>
      </c>
      <c r="FF1" s="207" t="s">
        <v>249</v>
      </c>
      <c r="FG1" s="207" t="s">
        <v>249</v>
      </c>
      <c r="FH1" s="207" t="s">
        <v>249</v>
      </c>
      <c r="FI1" s="207" t="s">
        <v>249</v>
      </c>
      <c r="FJ1" s="207" t="s">
        <v>249</v>
      </c>
      <c r="FK1" s="207" t="s">
        <v>249</v>
      </c>
      <c r="FL1" s="207" t="s">
        <v>249</v>
      </c>
      <c r="FM1" s="207" t="s">
        <v>249</v>
      </c>
      <c r="FN1" s="207" t="s">
        <v>249</v>
      </c>
      <c r="FO1" s="207" t="s">
        <v>249</v>
      </c>
      <c r="FP1" s="207" t="s">
        <v>249</v>
      </c>
      <c r="FQ1" s="207" t="s">
        <v>249</v>
      </c>
      <c r="FR1" s="207" t="s">
        <v>249</v>
      </c>
      <c r="FS1" s="207" t="s">
        <v>249</v>
      </c>
      <c r="FT1" s="207" t="s">
        <v>249</v>
      </c>
      <c r="FU1" s="207" t="s">
        <v>249</v>
      </c>
      <c r="FV1" s="207" t="s">
        <v>249</v>
      </c>
      <c r="FW1" s="207" t="s">
        <v>249</v>
      </c>
      <c r="FX1" s="207" t="s">
        <v>249</v>
      </c>
      <c r="FY1" s="207" t="s">
        <v>249</v>
      </c>
      <c r="FZ1" s="207" t="s">
        <v>249</v>
      </c>
      <c r="GA1" s="207" t="s">
        <v>249</v>
      </c>
      <c r="GB1" s="207" t="s">
        <v>249</v>
      </c>
      <c r="GC1" s="207" t="s">
        <v>249</v>
      </c>
      <c r="GD1" s="207" t="s">
        <v>249</v>
      </c>
      <c r="GE1" s="207" t="s">
        <v>249</v>
      </c>
      <c r="GF1" s="207" t="s">
        <v>249</v>
      </c>
      <c r="GG1" s="207" t="s">
        <v>249</v>
      </c>
      <c r="GH1" s="207" t="s">
        <v>249</v>
      </c>
      <c r="GI1" s="207" t="s">
        <v>249</v>
      </c>
      <c r="GJ1" s="207" t="s">
        <v>249</v>
      </c>
      <c r="GK1" s="207" t="s">
        <v>249</v>
      </c>
      <c r="GL1" s="207" t="s">
        <v>249</v>
      </c>
      <c r="GM1" s="207" t="s">
        <v>249</v>
      </c>
      <c r="GN1" s="207" t="s">
        <v>249</v>
      </c>
      <c r="GO1" s="207" t="s">
        <v>249</v>
      </c>
      <c r="GP1" s="207" t="s">
        <v>249</v>
      </c>
      <c r="GQ1" s="207" t="s">
        <v>249</v>
      </c>
      <c r="GR1" s="207" t="s">
        <v>249</v>
      </c>
      <c r="GS1" s="207" t="s">
        <v>249</v>
      </c>
      <c r="GT1" s="207" t="s">
        <v>249</v>
      </c>
      <c r="GU1" s="207" t="s">
        <v>249</v>
      </c>
      <c r="GV1" s="207" t="s">
        <v>249</v>
      </c>
      <c r="GW1" s="207" t="s">
        <v>249</v>
      </c>
      <c r="GX1" s="207" t="s">
        <v>249</v>
      </c>
      <c r="GY1" s="207" t="s">
        <v>249</v>
      </c>
      <c r="GZ1" s="207" t="s">
        <v>249</v>
      </c>
      <c r="HA1" s="207" t="s">
        <v>249</v>
      </c>
      <c r="HB1" s="207" t="s">
        <v>249</v>
      </c>
      <c r="HC1" s="207" t="s">
        <v>249</v>
      </c>
      <c r="HD1" s="207" t="s">
        <v>249</v>
      </c>
      <c r="HE1" s="207" t="s">
        <v>249</v>
      </c>
      <c r="HF1" s="207" t="s">
        <v>249</v>
      </c>
      <c r="HG1" s="207" t="s">
        <v>249</v>
      </c>
      <c r="HH1" s="207" t="s">
        <v>249</v>
      </c>
      <c r="HI1" s="207" t="s">
        <v>249</v>
      </c>
      <c r="HJ1" s="207" t="s">
        <v>249</v>
      </c>
      <c r="HK1" s="207" t="s">
        <v>249</v>
      </c>
      <c r="HL1" s="207" t="s">
        <v>249</v>
      </c>
      <c r="HM1" s="207" t="s">
        <v>249</v>
      </c>
      <c r="HN1" s="207" t="s">
        <v>249</v>
      </c>
      <c r="HO1" s="207" t="s">
        <v>249</v>
      </c>
      <c r="HP1" s="207" t="s">
        <v>249</v>
      </c>
      <c r="HQ1" s="207" t="s">
        <v>249</v>
      </c>
      <c r="HR1" s="207" t="s">
        <v>249</v>
      </c>
      <c r="HS1" s="207" t="s">
        <v>249</v>
      </c>
      <c r="HT1" s="207" t="s">
        <v>249</v>
      </c>
      <c r="HU1" s="207" t="s">
        <v>249</v>
      </c>
      <c r="HV1" s="207" t="s">
        <v>249</v>
      </c>
      <c r="HW1" s="207" t="s">
        <v>249</v>
      </c>
      <c r="HX1" s="207" t="s">
        <v>249</v>
      </c>
      <c r="HY1" s="207" t="s">
        <v>249</v>
      </c>
      <c r="HZ1" s="207" t="s">
        <v>249</v>
      </c>
      <c r="IA1" s="207" t="s">
        <v>249</v>
      </c>
      <c r="IB1" s="207" t="s">
        <v>249</v>
      </c>
      <c r="IC1" s="207" t="s">
        <v>249</v>
      </c>
      <c r="ID1" s="207" t="s">
        <v>249</v>
      </c>
      <c r="IE1" s="207" t="s">
        <v>249</v>
      </c>
      <c r="IF1" s="207" t="s">
        <v>249</v>
      </c>
      <c r="IG1" s="207" t="s">
        <v>249</v>
      </c>
      <c r="IH1" s="207" t="s">
        <v>249</v>
      </c>
      <c r="II1" s="207" t="s">
        <v>249</v>
      </c>
      <c r="IJ1" s="207" t="s">
        <v>249</v>
      </c>
      <c r="IK1" s="207" t="s">
        <v>249</v>
      </c>
      <c r="IL1" s="207" t="s">
        <v>249</v>
      </c>
      <c r="IM1" s="207" t="s">
        <v>249</v>
      </c>
      <c r="IN1" s="207" t="s">
        <v>249</v>
      </c>
      <c r="IO1" s="207" t="s">
        <v>249</v>
      </c>
      <c r="IP1" s="207" t="s">
        <v>249</v>
      </c>
      <c r="IQ1" s="207" t="s">
        <v>249</v>
      </c>
      <c r="IR1" s="207" t="s">
        <v>249</v>
      </c>
      <c r="IS1" s="207" t="s">
        <v>249</v>
      </c>
      <c r="IT1" s="207" t="s">
        <v>249</v>
      </c>
      <c r="IU1" s="207" t="s">
        <v>249</v>
      </c>
      <c r="IV1" s="207" t="s">
        <v>249</v>
      </c>
    </row>
    <row r="2" spans="1:6" ht="12.75">
      <c r="A2" s="219" t="s">
        <v>253</v>
      </c>
      <c r="B2" s="219"/>
      <c r="C2" s="219"/>
      <c r="D2" s="219"/>
      <c r="E2" s="219"/>
      <c r="F2" s="219"/>
    </row>
    <row r="3" spans="3:6" ht="12.75">
      <c r="C3" s="216"/>
      <c r="D3" s="217"/>
      <c r="E3" s="217"/>
      <c r="F3" s="217"/>
    </row>
    <row r="4" spans="3:6" ht="12.75">
      <c r="C4" s="217"/>
      <c r="D4" s="217"/>
      <c r="E4" s="217"/>
      <c r="F4" s="217"/>
    </row>
    <row r="5" spans="1:8" ht="39" customHeight="1">
      <c r="A5" s="215" t="s">
        <v>250</v>
      </c>
      <c r="B5" s="218"/>
      <c r="C5" s="218"/>
      <c r="D5" s="218"/>
      <c r="E5" s="218"/>
      <c r="F5" s="218"/>
      <c r="G5" s="41"/>
      <c r="H5" s="41"/>
    </row>
    <row r="7" ht="13.5" thickBot="1"/>
    <row r="8" spans="1:6" ht="44.25" customHeight="1" thickBot="1">
      <c r="A8" s="45" t="s">
        <v>76</v>
      </c>
      <c r="B8" s="46" t="s">
        <v>105</v>
      </c>
      <c r="C8" s="46" t="s">
        <v>106</v>
      </c>
      <c r="D8" s="171" t="s">
        <v>3</v>
      </c>
      <c r="E8" s="46" t="s">
        <v>4</v>
      </c>
      <c r="F8" s="43" t="s">
        <v>240</v>
      </c>
    </row>
    <row r="9" spans="1:6" ht="27.75" customHeight="1">
      <c r="A9" s="154" t="s">
        <v>232</v>
      </c>
      <c r="B9" s="51"/>
      <c r="C9" s="47"/>
      <c r="D9" s="56"/>
      <c r="E9" s="51"/>
      <c r="F9" s="50">
        <f>F10+F22+F25+F36+F42+F50+F54+F59+F70+F73+F39+F47</f>
        <v>120505.00100000002</v>
      </c>
    </row>
    <row r="10" spans="1:8" ht="36.75">
      <c r="A10" s="154" t="s">
        <v>114</v>
      </c>
      <c r="B10" s="48" t="s">
        <v>115</v>
      </c>
      <c r="C10" s="48" t="s">
        <v>16</v>
      </c>
      <c r="D10" s="55" t="s">
        <v>107</v>
      </c>
      <c r="E10" s="48" t="s">
        <v>107</v>
      </c>
      <c r="F10" s="50">
        <f>F11+F13+F20+F17</f>
        <v>21987.04</v>
      </c>
      <c r="G10" s="53"/>
      <c r="H10" s="54"/>
    </row>
    <row r="11" spans="1:10" ht="15" customHeight="1">
      <c r="A11" s="57" t="s">
        <v>116</v>
      </c>
      <c r="B11" s="47" t="s">
        <v>115</v>
      </c>
      <c r="C11" s="47" t="s">
        <v>16</v>
      </c>
      <c r="D11" s="56" t="s">
        <v>221</v>
      </c>
      <c r="E11" s="47" t="s">
        <v>107</v>
      </c>
      <c r="F11" s="52">
        <f>F12</f>
        <v>1157.74</v>
      </c>
      <c r="J11" t="s">
        <v>25</v>
      </c>
    </row>
    <row r="12" spans="1:6" ht="15" customHeight="1">
      <c r="A12" s="57" t="s">
        <v>109</v>
      </c>
      <c r="B12" s="47" t="s">
        <v>115</v>
      </c>
      <c r="C12" s="47" t="s">
        <v>16</v>
      </c>
      <c r="D12" s="56" t="s">
        <v>221</v>
      </c>
      <c r="E12" s="51">
        <v>100</v>
      </c>
      <c r="F12" s="52">
        <v>1157.74</v>
      </c>
    </row>
    <row r="13" spans="1:6" ht="24" customHeight="1">
      <c r="A13" s="57" t="s">
        <v>117</v>
      </c>
      <c r="B13" s="47" t="s">
        <v>115</v>
      </c>
      <c r="C13" s="47" t="s">
        <v>16</v>
      </c>
      <c r="D13" s="56" t="s">
        <v>222</v>
      </c>
      <c r="E13" s="51" t="s">
        <v>107</v>
      </c>
      <c r="F13" s="52">
        <f>F14+F15+F16</f>
        <v>17393.03</v>
      </c>
    </row>
    <row r="14" spans="1:6" ht="13.5" customHeight="1">
      <c r="A14" s="57" t="s">
        <v>109</v>
      </c>
      <c r="B14" s="47" t="s">
        <v>115</v>
      </c>
      <c r="C14" s="47" t="s">
        <v>16</v>
      </c>
      <c r="D14" s="56" t="s">
        <v>222</v>
      </c>
      <c r="E14" s="51">
        <v>100</v>
      </c>
      <c r="F14" s="175">
        <v>13359.31</v>
      </c>
    </row>
    <row r="15" spans="1:6" ht="13.5" customHeight="1">
      <c r="A15" s="57" t="s">
        <v>125</v>
      </c>
      <c r="B15" s="47" t="s">
        <v>115</v>
      </c>
      <c r="C15" s="47" t="s">
        <v>16</v>
      </c>
      <c r="D15" s="56" t="s">
        <v>222</v>
      </c>
      <c r="E15" s="51">
        <v>200</v>
      </c>
      <c r="F15" s="52">
        <v>4003.18</v>
      </c>
    </row>
    <row r="16" spans="1:6" ht="15" customHeight="1">
      <c r="A16" s="57" t="s">
        <v>113</v>
      </c>
      <c r="B16" s="47" t="s">
        <v>115</v>
      </c>
      <c r="C16" s="47" t="s">
        <v>16</v>
      </c>
      <c r="D16" s="56" t="s">
        <v>222</v>
      </c>
      <c r="E16" s="51">
        <v>800</v>
      </c>
      <c r="F16" s="52">
        <v>30.54</v>
      </c>
    </row>
    <row r="17" spans="1:6" ht="42" customHeight="1">
      <c r="A17" s="155" t="s">
        <v>179</v>
      </c>
      <c r="B17" s="48" t="s">
        <v>115</v>
      </c>
      <c r="C17" s="48" t="s">
        <v>16</v>
      </c>
      <c r="D17" s="55" t="s">
        <v>188</v>
      </c>
      <c r="E17" s="49"/>
      <c r="F17" s="50">
        <f>F18+F19</f>
        <v>3429.77</v>
      </c>
    </row>
    <row r="18" spans="1:6" ht="19.5" customHeight="1">
      <c r="A18" s="57" t="s">
        <v>109</v>
      </c>
      <c r="B18" s="47" t="s">
        <v>115</v>
      </c>
      <c r="C18" s="47" t="s">
        <v>16</v>
      </c>
      <c r="D18" s="56" t="s">
        <v>188</v>
      </c>
      <c r="E18" s="51">
        <v>100</v>
      </c>
      <c r="F18" s="52">
        <v>3108.13</v>
      </c>
    </row>
    <row r="19" spans="1:6" ht="15" customHeight="1">
      <c r="A19" s="57" t="s">
        <v>125</v>
      </c>
      <c r="B19" s="47" t="s">
        <v>115</v>
      </c>
      <c r="C19" s="47" t="s">
        <v>16</v>
      </c>
      <c r="D19" s="56" t="s">
        <v>188</v>
      </c>
      <c r="E19" s="51">
        <v>200</v>
      </c>
      <c r="F19" s="52">
        <v>321.64</v>
      </c>
    </row>
    <row r="20" spans="1:6" ht="39" customHeight="1">
      <c r="A20" s="154" t="s">
        <v>183</v>
      </c>
      <c r="B20" s="48" t="s">
        <v>115</v>
      </c>
      <c r="C20" s="48" t="s">
        <v>16</v>
      </c>
      <c r="D20" s="55" t="s">
        <v>189</v>
      </c>
      <c r="E20" s="48" t="s">
        <v>107</v>
      </c>
      <c r="F20" s="50">
        <f>F21</f>
        <v>6.5</v>
      </c>
    </row>
    <row r="21" spans="1:6" ht="15" customHeight="1">
      <c r="A21" s="57" t="s">
        <v>125</v>
      </c>
      <c r="B21" s="47" t="s">
        <v>115</v>
      </c>
      <c r="C21" s="47" t="s">
        <v>16</v>
      </c>
      <c r="D21" s="56" t="s">
        <v>189</v>
      </c>
      <c r="E21" s="51">
        <v>200</v>
      </c>
      <c r="F21" s="52">
        <v>6.5</v>
      </c>
    </row>
    <row r="22" spans="1:6" ht="15" customHeight="1">
      <c r="A22" s="154" t="s">
        <v>118</v>
      </c>
      <c r="B22" s="48" t="s">
        <v>115</v>
      </c>
      <c r="C22" s="48" t="s">
        <v>53</v>
      </c>
      <c r="D22" s="55" t="s">
        <v>107</v>
      </c>
      <c r="E22" s="48" t="s">
        <v>107</v>
      </c>
      <c r="F22" s="50">
        <v>0</v>
      </c>
    </row>
    <row r="23" spans="1:6" ht="15" customHeight="1">
      <c r="A23" s="57" t="s">
        <v>40</v>
      </c>
      <c r="B23" s="47" t="s">
        <v>115</v>
      </c>
      <c r="C23" s="47" t="s">
        <v>53</v>
      </c>
      <c r="D23" s="56" t="s">
        <v>191</v>
      </c>
      <c r="E23" s="47" t="s">
        <v>107</v>
      </c>
      <c r="F23" s="52">
        <v>0</v>
      </c>
    </row>
    <row r="24" spans="1:6" ht="15" customHeight="1">
      <c r="A24" s="57" t="s">
        <v>164</v>
      </c>
      <c r="B24" s="47" t="s">
        <v>115</v>
      </c>
      <c r="C24" s="47" t="s">
        <v>53</v>
      </c>
      <c r="D24" s="56" t="s">
        <v>191</v>
      </c>
      <c r="E24" s="51">
        <v>800</v>
      </c>
      <c r="F24" s="52">
        <v>0</v>
      </c>
    </row>
    <row r="25" spans="1:7" ht="15" customHeight="1">
      <c r="A25" s="154" t="s">
        <v>17</v>
      </c>
      <c r="B25" s="48" t="s">
        <v>115</v>
      </c>
      <c r="C25" s="48" t="s">
        <v>54</v>
      </c>
      <c r="D25" s="55" t="s">
        <v>107</v>
      </c>
      <c r="E25" s="48" t="s">
        <v>107</v>
      </c>
      <c r="F25" s="50">
        <f>F26+F28:G28+F30+F32+F34</f>
        <v>3183.56</v>
      </c>
      <c r="G25" s="50"/>
    </row>
    <row r="26" spans="1:6" ht="25.5" customHeight="1">
      <c r="A26" s="57" t="s">
        <v>148</v>
      </c>
      <c r="B26" s="47" t="s">
        <v>115</v>
      </c>
      <c r="C26" s="47" t="s">
        <v>54</v>
      </c>
      <c r="D26" s="56" t="s">
        <v>192</v>
      </c>
      <c r="E26" s="47" t="s">
        <v>107</v>
      </c>
      <c r="F26" s="52">
        <f>F27</f>
        <v>0</v>
      </c>
    </row>
    <row r="27" spans="1:6" ht="15" customHeight="1">
      <c r="A27" s="57" t="s">
        <v>125</v>
      </c>
      <c r="B27" s="47" t="s">
        <v>115</v>
      </c>
      <c r="C27" s="47" t="s">
        <v>54</v>
      </c>
      <c r="D27" s="56" t="s">
        <v>192</v>
      </c>
      <c r="E27" s="51">
        <v>200</v>
      </c>
      <c r="F27" s="52">
        <v>0</v>
      </c>
    </row>
    <row r="28" spans="1:6" ht="25.5" customHeight="1">
      <c r="A28" s="129" t="s">
        <v>239</v>
      </c>
      <c r="B28" s="47" t="s">
        <v>115</v>
      </c>
      <c r="C28" s="47" t="s">
        <v>54</v>
      </c>
      <c r="D28" s="56" t="s">
        <v>195</v>
      </c>
      <c r="E28" s="47" t="s">
        <v>107</v>
      </c>
      <c r="F28" s="52">
        <f>F29</f>
        <v>1555.63</v>
      </c>
    </row>
    <row r="29" spans="1:6" ht="15" customHeight="1">
      <c r="A29" s="57" t="s">
        <v>125</v>
      </c>
      <c r="B29" s="47" t="s">
        <v>115</v>
      </c>
      <c r="C29" s="47" t="s">
        <v>54</v>
      </c>
      <c r="D29" s="56" t="s">
        <v>195</v>
      </c>
      <c r="E29" s="51">
        <v>200</v>
      </c>
      <c r="F29" s="52">
        <v>1555.63</v>
      </c>
    </row>
    <row r="30" spans="1:6" ht="54.75" customHeight="1">
      <c r="A30" s="130" t="s">
        <v>157</v>
      </c>
      <c r="B30" s="47" t="s">
        <v>115</v>
      </c>
      <c r="C30" s="47" t="s">
        <v>54</v>
      </c>
      <c r="D30" s="172" t="s">
        <v>196</v>
      </c>
      <c r="E30" s="51"/>
      <c r="F30" s="52">
        <f>F31</f>
        <v>181.06</v>
      </c>
    </row>
    <row r="31" spans="1:6" ht="21.75" customHeight="1">
      <c r="A31" s="57" t="s">
        <v>125</v>
      </c>
      <c r="B31" s="47" t="s">
        <v>115</v>
      </c>
      <c r="C31" s="47" t="s">
        <v>54</v>
      </c>
      <c r="D31" s="172" t="s">
        <v>196</v>
      </c>
      <c r="E31" s="51">
        <v>200</v>
      </c>
      <c r="F31" s="52">
        <v>181.06</v>
      </c>
    </row>
    <row r="32" spans="1:6" ht="54.75" customHeight="1">
      <c r="A32" s="130" t="s">
        <v>244</v>
      </c>
      <c r="B32" s="47" t="s">
        <v>115</v>
      </c>
      <c r="C32" s="47" t="s">
        <v>54</v>
      </c>
      <c r="D32" s="172" t="s">
        <v>226</v>
      </c>
      <c r="E32" s="51"/>
      <c r="F32" s="52">
        <f>F33</f>
        <v>2.08</v>
      </c>
    </row>
    <row r="33" spans="1:6" ht="15" customHeight="1">
      <c r="A33" s="57" t="s">
        <v>125</v>
      </c>
      <c r="B33" s="47" t="s">
        <v>115</v>
      </c>
      <c r="C33" s="47" t="s">
        <v>54</v>
      </c>
      <c r="D33" s="172" t="s">
        <v>226</v>
      </c>
      <c r="E33" s="51">
        <v>200</v>
      </c>
      <c r="F33" s="52">
        <v>2.08</v>
      </c>
    </row>
    <row r="34" spans="1:6" ht="15" customHeight="1">
      <c r="A34" s="57" t="s">
        <v>227</v>
      </c>
      <c r="B34" s="47" t="s">
        <v>115</v>
      </c>
      <c r="C34" s="47" t="s">
        <v>54</v>
      </c>
      <c r="D34" s="172" t="s">
        <v>196</v>
      </c>
      <c r="E34" s="51"/>
      <c r="F34" s="52">
        <f>F35</f>
        <v>1444.79</v>
      </c>
    </row>
    <row r="35" spans="1:6" ht="15" customHeight="1">
      <c r="A35" s="57" t="s">
        <v>125</v>
      </c>
      <c r="B35" s="47" t="s">
        <v>115</v>
      </c>
      <c r="C35" s="47" t="s">
        <v>54</v>
      </c>
      <c r="D35" s="172" t="s">
        <v>196</v>
      </c>
      <c r="E35" s="51">
        <v>200</v>
      </c>
      <c r="F35" s="52">
        <v>1444.79</v>
      </c>
    </row>
    <row r="36" spans="1:6" ht="24.75" customHeight="1">
      <c r="A36" s="154" t="s">
        <v>119</v>
      </c>
      <c r="B36" s="48" t="s">
        <v>115</v>
      </c>
      <c r="C36" s="48" t="s">
        <v>21</v>
      </c>
      <c r="D36" s="172" t="s">
        <v>196</v>
      </c>
      <c r="E36" s="49" t="s">
        <v>107</v>
      </c>
      <c r="F36" s="50">
        <f>F37</f>
        <v>136.63</v>
      </c>
    </row>
    <row r="37" spans="1:6" ht="99" customHeight="1">
      <c r="A37" s="179" t="s">
        <v>214</v>
      </c>
      <c r="B37" s="47" t="s">
        <v>115</v>
      </c>
      <c r="C37" s="47" t="s">
        <v>21</v>
      </c>
      <c r="D37" s="56" t="s">
        <v>197</v>
      </c>
      <c r="E37" s="47" t="s">
        <v>107</v>
      </c>
      <c r="F37" s="52">
        <f>F38</f>
        <v>136.63</v>
      </c>
    </row>
    <row r="38" spans="1:6" ht="15" customHeight="1">
      <c r="A38" s="57" t="s">
        <v>125</v>
      </c>
      <c r="B38" s="47" t="s">
        <v>115</v>
      </c>
      <c r="C38" s="47" t="s">
        <v>21</v>
      </c>
      <c r="D38" s="56" t="s">
        <v>197</v>
      </c>
      <c r="E38" s="51">
        <v>200</v>
      </c>
      <c r="F38" s="52">
        <v>136.63</v>
      </c>
    </row>
    <row r="39" spans="1:6" ht="15" customHeight="1">
      <c r="A39" s="169" t="s">
        <v>185</v>
      </c>
      <c r="B39" s="47" t="s">
        <v>115</v>
      </c>
      <c r="C39" s="55" t="s">
        <v>186</v>
      </c>
      <c r="D39" s="56"/>
      <c r="E39" s="51"/>
      <c r="F39" s="50">
        <f>F40</f>
        <v>0</v>
      </c>
    </row>
    <row r="40" spans="1:6" ht="23.25" customHeight="1">
      <c r="A40" s="168" t="s">
        <v>190</v>
      </c>
      <c r="B40" s="47" t="s">
        <v>115</v>
      </c>
      <c r="C40" s="56" t="s">
        <v>187</v>
      </c>
      <c r="D40" s="56" t="s">
        <v>198</v>
      </c>
      <c r="E40" s="51"/>
      <c r="F40" s="52">
        <f>F41</f>
        <v>0</v>
      </c>
    </row>
    <row r="41" spans="1:6" ht="15" customHeight="1">
      <c r="A41" s="57" t="s">
        <v>125</v>
      </c>
      <c r="B41" s="47" t="s">
        <v>115</v>
      </c>
      <c r="C41" s="56" t="s">
        <v>187</v>
      </c>
      <c r="D41" s="56" t="s">
        <v>198</v>
      </c>
      <c r="E41" s="51"/>
      <c r="F41" s="52">
        <v>0</v>
      </c>
    </row>
    <row r="42" spans="1:6" ht="15.75" customHeight="1">
      <c r="A42" s="154" t="s">
        <v>120</v>
      </c>
      <c r="B42" s="48" t="s">
        <v>115</v>
      </c>
      <c r="C42" s="48" t="s">
        <v>61</v>
      </c>
      <c r="D42" s="55" t="s">
        <v>107</v>
      </c>
      <c r="E42" s="48" t="s">
        <v>107</v>
      </c>
      <c r="F42" s="50">
        <f>F43+F45</f>
        <v>44689.1</v>
      </c>
    </row>
    <row r="43" spans="1:6" ht="27.75" customHeight="1">
      <c r="A43" s="122" t="s">
        <v>158</v>
      </c>
      <c r="B43" s="47" t="s">
        <v>115</v>
      </c>
      <c r="C43" s="47" t="s">
        <v>61</v>
      </c>
      <c r="D43" s="172" t="s">
        <v>199</v>
      </c>
      <c r="E43" s="51" t="s">
        <v>107</v>
      </c>
      <c r="F43" s="52">
        <f>F44</f>
        <v>43905.39</v>
      </c>
    </row>
    <row r="44" spans="1:6" ht="15" customHeight="1">
      <c r="A44" s="57" t="s">
        <v>125</v>
      </c>
      <c r="B44" s="47" t="s">
        <v>115</v>
      </c>
      <c r="C44" s="47" t="s">
        <v>61</v>
      </c>
      <c r="D44" s="172" t="s">
        <v>199</v>
      </c>
      <c r="E44" s="51">
        <v>200</v>
      </c>
      <c r="F44" s="52">
        <v>43905.39</v>
      </c>
    </row>
    <row r="45" spans="1:6" ht="27.75" customHeight="1">
      <c r="A45" s="121" t="s">
        <v>159</v>
      </c>
      <c r="B45" s="47" t="s">
        <v>115</v>
      </c>
      <c r="C45" s="47" t="s">
        <v>61</v>
      </c>
      <c r="D45" s="172" t="s">
        <v>200</v>
      </c>
      <c r="E45" s="51" t="s">
        <v>107</v>
      </c>
      <c r="F45" s="52">
        <f>F46</f>
        <v>783.71</v>
      </c>
    </row>
    <row r="46" spans="1:6" ht="15" customHeight="1">
      <c r="A46" s="57" t="s">
        <v>125</v>
      </c>
      <c r="B46" s="47" t="s">
        <v>115</v>
      </c>
      <c r="C46" s="47" t="s">
        <v>61</v>
      </c>
      <c r="D46" s="172" t="s">
        <v>200</v>
      </c>
      <c r="E46" s="51">
        <v>200</v>
      </c>
      <c r="F46" s="52">
        <v>783.71</v>
      </c>
    </row>
    <row r="47" spans="1:6" ht="15" customHeight="1">
      <c r="A47" s="160" t="s">
        <v>182</v>
      </c>
      <c r="B47" s="67" t="s">
        <v>115</v>
      </c>
      <c r="C47" s="67" t="s">
        <v>176</v>
      </c>
      <c r="D47" s="56"/>
      <c r="E47" s="161"/>
      <c r="F47" s="162">
        <f>F48</f>
        <v>205.201</v>
      </c>
    </row>
    <row r="48" spans="1:6" ht="27" customHeight="1">
      <c r="A48" s="122" t="s">
        <v>178</v>
      </c>
      <c r="B48" s="67" t="s">
        <v>115</v>
      </c>
      <c r="C48" s="67" t="s">
        <v>177</v>
      </c>
      <c r="D48" s="172" t="s">
        <v>201</v>
      </c>
      <c r="E48" s="161"/>
      <c r="F48" s="162">
        <f>F49</f>
        <v>205.201</v>
      </c>
    </row>
    <row r="49" spans="1:6" ht="18" customHeight="1">
      <c r="A49" s="57" t="s">
        <v>125</v>
      </c>
      <c r="B49" s="67" t="s">
        <v>115</v>
      </c>
      <c r="C49" s="67" t="s">
        <v>177</v>
      </c>
      <c r="D49" s="172" t="s">
        <v>201</v>
      </c>
      <c r="E49" s="161">
        <v>200</v>
      </c>
      <c r="F49" s="162">
        <v>205.201</v>
      </c>
    </row>
    <row r="50" spans="1:6" ht="15" customHeight="1">
      <c r="A50" s="154" t="s">
        <v>137</v>
      </c>
      <c r="B50" s="49">
        <v>916</v>
      </c>
      <c r="C50" s="55" t="s">
        <v>27</v>
      </c>
      <c r="D50" s="55"/>
      <c r="E50" s="49"/>
      <c r="F50" s="50">
        <f>F51</f>
        <v>23.3</v>
      </c>
    </row>
    <row r="51" spans="1:6" ht="15" customHeight="1">
      <c r="A51" s="154" t="s">
        <v>123</v>
      </c>
      <c r="B51" s="48" t="s">
        <v>115</v>
      </c>
      <c r="C51" s="55" t="s">
        <v>124</v>
      </c>
      <c r="D51" s="56"/>
      <c r="E51" s="51"/>
      <c r="F51" s="50">
        <f>F52</f>
        <v>23.3</v>
      </c>
    </row>
    <row r="52" spans="1:6" ht="60.75" customHeight="1">
      <c r="A52" s="120" t="s">
        <v>136</v>
      </c>
      <c r="B52" s="47" t="s">
        <v>115</v>
      </c>
      <c r="C52" s="56" t="s">
        <v>124</v>
      </c>
      <c r="D52" s="172" t="s">
        <v>202</v>
      </c>
      <c r="E52" s="51"/>
      <c r="F52" s="52">
        <f>F53</f>
        <v>23.3</v>
      </c>
    </row>
    <row r="53" spans="1:6" ht="15" customHeight="1">
      <c r="A53" s="57" t="s">
        <v>125</v>
      </c>
      <c r="B53" s="47" t="s">
        <v>115</v>
      </c>
      <c r="C53" s="56" t="s">
        <v>124</v>
      </c>
      <c r="D53" s="172" t="s">
        <v>202</v>
      </c>
      <c r="E53" s="51">
        <v>200</v>
      </c>
      <c r="F53" s="52">
        <v>23.3</v>
      </c>
    </row>
    <row r="54" spans="1:6" ht="15" customHeight="1">
      <c r="A54" s="154" t="s">
        <v>151</v>
      </c>
      <c r="B54" s="48" t="s">
        <v>115</v>
      </c>
      <c r="C54" s="55" t="s">
        <v>28</v>
      </c>
      <c r="D54" s="55" t="s">
        <v>107</v>
      </c>
      <c r="E54" s="49" t="s">
        <v>107</v>
      </c>
      <c r="F54" s="50">
        <f>F55+F57</f>
        <v>24303.04</v>
      </c>
    </row>
    <row r="55" spans="1:6" ht="39" customHeight="1">
      <c r="A55" s="142" t="s">
        <v>161</v>
      </c>
      <c r="B55" s="47" t="s">
        <v>115</v>
      </c>
      <c r="C55" s="47" t="s">
        <v>29</v>
      </c>
      <c r="D55" s="56" t="s">
        <v>203</v>
      </c>
      <c r="E55" s="51" t="s">
        <v>107</v>
      </c>
      <c r="F55" s="52">
        <f>F56</f>
        <v>21844.87</v>
      </c>
    </row>
    <row r="56" spans="1:6" ht="15" customHeight="1">
      <c r="A56" s="57" t="s">
        <v>125</v>
      </c>
      <c r="B56" s="47" t="s">
        <v>115</v>
      </c>
      <c r="C56" s="47" t="s">
        <v>29</v>
      </c>
      <c r="D56" s="56" t="s">
        <v>203</v>
      </c>
      <c r="E56" s="51">
        <v>200</v>
      </c>
      <c r="F56" s="52">
        <v>21844.87</v>
      </c>
    </row>
    <row r="57" spans="1:6" ht="35.25" customHeight="1">
      <c r="A57" s="128" t="s">
        <v>162</v>
      </c>
      <c r="B57" s="51">
        <v>916</v>
      </c>
      <c r="C57" s="56" t="s">
        <v>143</v>
      </c>
      <c r="D57" s="56" t="s">
        <v>204</v>
      </c>
      <c r="E57" s="51"/>
      <c r="F57" s="52">
        <f>F58</f>
        <v>2458.17</v>
      </c>
    </row>
    <row r="58" spans="1:6" ht="15" customHeight="1">
      <c r="A58" s="57" t="s">
        <v>125</v>
      </c>
      <c r="B58" s="51">
        <v>916</v>
      </c>
      <c r="C58" s="56" t="s">
        <v>143</v>
      </c>
      <c r="D58" s="56" t="s">
        <v>204</v>
      </c>
      <c r="E58" s="51">
        <v>200</v>
      </c>
      <c r="F58" s="52">
        <v>2458.17</v>
      </c>
    </row>
    <row r="59" spans="1:6" ht="15" customHeight="1">
      <c r="A59" s="154" t="s">
        <v>126</v>
      </c>
      <c r="B59" s="48" t="s">
        <v>115</v>
      </c>
      <c r="C59" s="49">
        <v>1000</v>
      </c>
      <c r="D59" s="56"/>
      <c r="E59" s="51"/>
      <c r="F59" s="50">
        <f>F60+F63</f>
        <v>20119.109999999997</v>
      </c>
    </row>
    <row r="60" spans="1:6" ht="15" customHeight="1">
      <c r="A60" s="154" t="s">
        <v>127</v>
      </c>
      <c r="B60" s="48" t="s">
        <v>115</v>
      </c>
      <c r="C60" s="49">
        <v>1003</v>
      </c>
      <c r="D60" s="173"/>
      <c r="E60" s="49"/>
      <c r="F60" s="50">
        <f>F61</f>
        <v>622.44</v>
      </c>
    </row>
    <row r="61" spans="1:6" ht="25.5" customHeight="1">
      <c r="A61" s="57" t="s">
        <v>152</v>
      </c>
      <c r="B61" s="47" t="s">
        <v>115</v>
      </c>
      <c r="C61" s="51">
        <v>1003</v>
      </c>
      <c r="D61" s="172" t="s">
        <v>205</v>
      </c>
      <c r="E61" s="51"/>
      <c r="F61" s="52">
        <f>F62</f>
        <v>622.44</v>
      </c>
    </row>
    <row r="62" spans="1:6" ht="17.25" customHeight="1">
      <c r="A62" s="57" t="s">
        <v>153</v>
      </c>
      <c r="B62" s="47" t="s">
        <v>115</v>
      </c>
      <c r="C62" s="51">
        <v>1003</v>
      </c>
      <c r="D62" s="172" t="s">
        <v>205</v>
      </c>
      <c r="E62" s="51">
        <v>300</v>
      </c>
      <c r="F62" s="52">
        <v>622.44</v>
      </c>
    </row>
    <row r="63" spans="1:6" ht="15" customHeight="1">
      <c r="A63" s="154" t="s">
        <v>56</v>
      </c>
      <c r="B63" s="48" t="s">
        <v>115</v>
      </c>
      <c r="C63" s="48" t="s">
        <v>32</v>
      </c>
      <c r="D63" s="55" t="s">
        <v>107</v>
      </c>
      <c r="E63" s="49" t="s">
        <v>107</v>
      </c>
      <c r="F63" s="50">
        <f>F64+F66+F68</f>
        <v>19496.67</v>
      </c>
    </row>
    <row r="64" spans="1:6" ht="37.5" customHeight="1">
      <c r="A64" s="128" t="s">
        <v>180</v>
      </c>
      <c r="B64" s="47" t="s">
        <v>115</v>
      </c>
      <c r="C64" s="47" t="s">
        <v>32</v>
      </c>
      <c r="D64" s="56" t="s">
        <v>206</v>
      </c>
      <c r="E64" s="47" t="s">
        <v>107</v>
      </c>
      <c r="F64" s="52">
        <f>F65</f>
        <v>11964.66</v>
      </c>
    </row>
    <row r="65" spans="1:6" ht="15.75" customHeight="1">
      <c r="A65" s="57" t="s">
        <v>154</v>
      </c>
      <c r="B65" s="47" t="s">
        <v>115</v>
      </c>
      <c r="C65" s="47" t="s">
        <v>32</v>
      </c>
      <c r="D65" s="56" t="s">
        <v>206</v>
      </c>
      <c r="E65" s="51">
        <v>300</v>
      </c>
      <c r="F65" s="52">
        <v>11964.66</v>
      </c>
    </row>
    <row r="66" spans="1:6" ht="30" customHeight="1">
      <c r="A66" s="128" t="s">
        <v>181</v>
      </c>
      <c r="B66" s="47" t="s">
        <v>115</v>
      </c>
      <c r="C66" s="47" t="s">
        <v>32</v>
      </c>
      <c r="D66" s="56" t="s">
        <v>207</v>
      </c>
      <c r="E66" s="51"/>
      <c r="F66" s="52">
        <f>F67</f>
        <v>7532.01</v>
      </c>
    </row>
    <row r="67" spans="1:6" ht="12.75" customHeight="1">
      <c r="A67" s="57" t="s">
        <v>155</v>
      </c>
      <c r="B67" s="47" t="s">
        <v>115</v>
      </c>
      <c r="C67" s="47" t="s">
        <v>32</v>
      </c>
      <c r="D67" s="56" t="s">
        <v>207</v>
      </c>
      <c r="E67" s="51">
        <v>300</v>
      </c>
      <c r="F67" s="52">
        <v>7532.01</v>
      </c>
    </row>
    <row r="68" spans="1:6" ht="27.75" customHeight="1" hidden="1">
      <c r="A68" s="128"/>
      <c r="B68" s="47" t="s">
        <v>115</v>
      </c>
      <c r="C68" s="47" t="s">
        <v>32</v>
      </c>
      <c r="D68" s="56" t="s">
        <v>156</v>
      </c>
      <c r="E68" s="51"/>
      <c r="F68" s="52">
        <f>F69</f>
        <v>0</v>
      </c>
    </row>
    <row r="69" spans="1:6" ht="23.25" customHeight="1" hidden="1">
      <c r="A69" s="57" t="s">
        <v>155</v>
      </c>
      <c r="B69" s="47" t="s">
        <v>115</v>
      </c>
      <c r="C69" s="47" t="s">
        <v>32</v>
      </c>
      <c r="D69" s="56" t="s">
        <v>156</v>
      </c>
      <c r="E69" s="51">
        <v>300</v>
      </c>
      <c r="F69" s="52">
        <v>0</v>
      </c>
    </row>
    <row r="70" spans="1:6" ht="15" customHeight="1">
      <c r="A70" s="154" t="s">
        <v>121</v>
      </c>
      <c r="B70" s="48" t="s">
        <v>115</v>
      </c>
      <c r="C70" s="48" t="s">
        <v>65</v>
      </c>
      <c r="D70" s="55" t="s">
        <v>107</v>
      </c>
      <c r="E70" s="48" t="s">
        <v>107</v>
      </c>
      <c r="F70" s="50">
        <f>F71</f>
        <v>831.09</v>
      </c>
    </row>
    <row r="71" spans="1:6" ht="39.75" customHeight="1">
      <c r="A71" s="114" t="s">
        <v>163</v>
      </c>
      <c r="B71" s="47" t="s">
        <v>115</v>
      </c>
      <c r="C71" s="47" t="s">
        <v>65</v>
      </c>
      <c r="D71" s="56" t="s">
        <v>208</v>
      </c>
      <c r="E71" s="47" t="s">
        <v>107</v>
      </c>
      <c r="F71" s="52">
        <f>F72</f>
        <v>831.09</v>
      </c>
    </row>
    <row r="72" spans="1:6" ht="15" customHeight="1">
      <c r="A72" s="57" t="s">
        <v>125</v>
      </c>
      <c r="B72" s="47" t="s">
        <v>115</v>
      </c>
      <c r="C72" s="47" t="s">
        <v>65</v>
      </c>
      <c r="D72" s="56" t="s">
        <v>208</v>
      </c>
      <c r="E72" s="51">
        <v>200</v>
      </c>
      <c r="F72" s="52">
        <v>831.09</v>
      </c>
    </row>
    <row r="73" spans="1:6" ht="15" customHeight="1">
      <c r="A73" s="154" t="s">
        <v>30</v>
      </c>
      <c r="B73" s="48" t="s">
        <v>115</v>
      </c>
      <c r="C73" s="48" t="s">
        <v>64</v>
      </c>
      <c r="D73" s="55" t="s">
        <v>107</v>
      </c>
      <c r="E73" s="49" t="s">
        <v>107</v>
      </c>
      <c r="F73" s="50">
        <f>F74+F76</f>
        <v>5026.93</v>
      </c>
    </row>
    <row r="74" spans="1:6" ht="26.25" customHeight="1">
      <c r="A74" s="114" t="s">
        <v>235</v>
      </c>
      <c r="B74" s="47" t="s">
        <v>115</v>
      </c>
      <c r="C74" s="47" t="s">
        <v>64</v>
      </c>
      <c r="D74" s="56" t="s">
        <v>209</v>
      </c>
      <c r="E74" s="51" t="s">
        <v>107</v>
      </c>
      <c r="F74" s="52">
        <f>F75</f>
        <v>3438.82</v>
      </c>
    </row>
    <row r="75" spans="1:6" ht="15" customHeight="1">
      <c r="A75" s="57" t="s">
        <v>125</v>
      </c>
      <c r="B75" s="47" t="s">
        <v>115</v>
      </c>
      <c r="C75" s="47" t="s">
        <v>64</v>
      </c>
      <c r="D75" s="56" t="s">
        <v>209</v>
      </c>
      <c r="E75" s="51">
        <v>200</v>
      </c>
      <c r="F75" s="52">
        <v>3438.82</v>
      </c>
    </row>
    <row r="76" spans="1:6" ht="24.75" customHeight="1">
      <c r="A76" s="114" t="s">
        <v>236</v>
      </c>
      <c r="B76" s="47" t="s">
        <v>115</v>
      </c>
      <c r="C76" s="47" t="s">
        <v>64</v>
      </c>
      <c r="D76" s="56" t="s">
        <v>210</v>
      </c>
      <c r="E76" s="51"/>
      <c r="F76" s="52">
        <f>F77</f>
        <v>1588.11</v>
      </c>
    </row>
    <row r="77" spans="1:6" ht="15" customHeight="1">
      <c r="A77" s="57" t="s">
        <v>125</v>
      </c>
      <c r="B77" s="47" t="s">
        <v>115</v>
      </c>
      <c r="C77" s="47" t="s">
        <v>64</v>
      </c>
      <c r="D77" s="56" t="s">
        <v>210</v>
      </c>
      <c r="E77" s="51">
        <v>200</v>
      </c>
      <c r="F77" s="165">
        <v>1588.11</v>
      </c>
    </row>
    <row r="78" spans="1:6" ht="26.25" customHeight="1">
      <c r="A78" s="154" t="s">
        <v>233</v>
      </c>
      <c r="B78" s="51"/>
      <c r="C78" s="47" t="s">
        <v>107</v>
      </c>
      <c r="D78" s="56" t="s">
        <v>107</v>
      </c>
      <c r="E78" s="47" t="s">
        <v>107</v>
      </c>
      <c r="F78" s="176">
        <f>F79+F83+F95+F92</f>
        <v>8022.6900000000005</v>
      </c>
    </row>
    <row r="79" spans="1:6" ht="25.5" customHeight="1">
      <c r="A79" s="154" t="s">
        <v>50</v>
      </c>
      <c r="B79" s="49">
        <v>978</v>
      </c>
      <c r="C79" s="48" t="s">
        <v>13</v>
      </c>
      <c r="D79" s="55" t="s">
        <v>107</v>
      </c>
      <c r="E79" s="48" t="s">
        <v>107</v>
      </c>
      <c r="F79" s="50">
        <f>F80</f>
        <v>1194.85</v>
      </c>
    </row>
    <row r="80" spans="1:6" ht="14.25" customHeight="1">
      <c r="A80" s="57" t="s">
        <v>108</v>
      </c>
      <c r="B80" s="51">
        <v>978</v>
      </c>
      <c r="C80" s="47" t="s">
        <v>13</v>
      </c>
      <c r="D80" s="56" t="s">
        <v>216</v>
      </c>
      <c r="E80" s="47" t="s">
        <v>107</v>
      </c>
      <c r="F80" s="52">
        <f>F81+F82</f>
        <v>1194.85</v>
      </c>
    </row>
    <row r="81" spans="1:6" ht="14.25" customHeight="1">
      <c r="A81" s="57" t="s">
        <v>109</v>
      </c>
      <c r="B81" s="51">
        <v>978</v>
      </c>
      <c r="C81" s="47" t="s">
        <v>13</v>
      </c>
      <c r="D81" s="56" t="s">
        <v>216</v>
      </c>
      <c r="E81" s="68">
        <v>100</v>
      </c>
      <c r="F81" s="52">
        <v>1184.07</v>
      </c>
    </row>
    <row r="82" spans="1:6" ht="14.25" customHeight="1">
      <c r="A82" s="57" t="s">
        <v>125</v>
      </c>
      <c r="B82" s="51">
        <v>978</v>
      </c>
      <c r="C82" s="47" t="s">
        <v>13</v>
      </c>
      <c r="D82" s="56" t="s">
        <v>216</v>
      </c>
      <c r="E82" s="51">
        <v>200</v>
      </c>
      <c r="F82" s="52">
        <v>10.78</v>
      </c>
    </row>
    <row r="83" spans="1:6" ht="24.75" customHeight="1">
      <c r="A83" s="154" t="s">
        <v>51</v>
      </c>
      <c r="B83" s="49">
        <v>978</v>
      </c>
      <c r="C83" s="48" t="s">
        <v>15</v>
      </c>
      <c r="D83" s="55" t="s">
        <v>107</v>
      </c>
      <c r="E83" s="49" t="s">
        <v>107</v>
      </c>
      <c r="F83" s="50">
        <f>F84+F86+F88</f>
        <v>3842.36</v>
      </c>
    </row>
    <row r="84" spans="1:6" ht="14.25" customHeight="1">
      <c r="A84" s="57" t="s">
        <v>110</v>
      </c>
      <c r="B84" s="51">
        <v>978</v>
      </c>
      <c r="C84" s="47" t="s">
        <v>15</v>
      </c>
      <c r="D84" s="56" t="s">
        <v>217</v>
      </c>
      <c r="E84" s="51" t="s">
        <v>107</v>
      </c>
      <c r="F84" s="52">
        <f>F85</f>
        <v>1019.69</v>
      </c>
    </row>
    <row r="85" spans="1:6" ht="14.25" customHeight="1">
      <c r="A85" s="57" t="s">
        <v>109</v>
      </c>
      <c r="B85" s="51">
        <v>978</v>
      </c>
      <c r="C85" s="47" t="s">
        <v>15</v>
      </c>
      <c r="D85" s="56" t="s">
        <v>217</v>
      </c>
      <c r="E85" s="68">
        <v>100</v>
      </c>
      <c r="F85" s="52">
        <v>1019.69</v>
      </c>
    </row>
    <row r="86" spans="1:6" ht="15" customHeight="1">
      <c r="A86" s="57" t="s">
        <v>111</v>
      </c>
      <c r="B86" s="51">
        <v>978</v>
      </c>
      <c r="C86" s="47" t="s">
        <v>15</v>
      </c>
      <c r="D86" s="56" t="s">
        <v>218</v>
      </c>
      <c r="E86" s="51"/>
      <c r="F86" s="52">
        <f>F87</f>
        <v>284.19</v>
      </c>
    </row>
    <row r="87" spans="1:6" ht="16.5" customHeight="1">
      <c r="A87" s="57" t="s">
        <v>111</v>
      </c>
      <c r="B87" s="51">
        <v>978</v>
      </c>
      <c r="C87" s="47" t="s">
        <v>15</v>
      </c>
      <c r="D87" s="56" t="s">
        <v>218</v>
      </c>
      <c r="E87" s="68">
        <v>100</v>
      </c>
      <c r="F87" s="52">
        <v>284.19</v>
      </c>
    </row>
    <row r="88" spans="1:6" ht="15" customHeight="1">
      <c r="A88" s="57" t="s">
        <v>112</v>
      </c>
      <c r="B88" s="51">
        <v>978</v>
      </c>
      <c r="C88" s="47" t="s">
        <v>15</v>
      </c>
      <c r="D88" s="56" t="s">
        <v>219</v>
      </c>
      <c r="E88" s="51" t="s">
        <v>107</v>
      </c>
      <c r="F88" s="52">
        <f>F89+F90+F91</f>
        <v>2538.48</v>
      </c>
    </row>
    <row r="89" spans="1:6" ht="15" customHeight="1">
      <c r="A89" s="57" t="s">
        <v>109</v>
      </c>
      <c r="B89" s="51">
        <v>978</v>
      </c>
      <c r="C89" s="47" t="s">
        <v>15</v>
      </c>
      <c r="D89" s="56" t="s">
        <v>219</v>
      </c>
      <c r="E89" s="68">
        <v>100</v>
      </c>
      <c r="F89" s="52">
        <v>1296.23</v>
      </c>
    </row>
    <row r="90" spans="1:6" ht="15" customHeight="1">
      <c r="A90" s="57" t="s">
        <v>125</v>
      </c>
      <c r="B90" s="51">
        <v>978</v>
      </c>
      <c r="C90" s="47" t="s">
        <v>15</v>
      </c>
      <c r="D90" s="56" t="s">
        <v>219</v>
      </c>
      <c r="E90" s="51">
        <v>200</v>
      </c>
      <c r="F90" s="52">
        <v>1239.25</v>
      </c>
    </row>
    <row r="91" spans="1:6" ht="15" customHeight="1">
      <c r="A91" s="57" t="s">
        <v>122</v>
      </c>
      <c r="B91" s="51">
        <v>978</v>
      </c>
      <c r="C91" s="47" t="s">
        <v>15</v>
      </c>
      <c r="D91" s="56" t="s">
        <v>219</v>
      </c>
      <c r="E91" s="51">
        <v>800</v>
      </c>
      <c r="F91" s="52">
        <v>3</v>
      </c>
    </row>
    <row r="92" spans="1:6" ht="27.75" customHeight="1">
      <c r="A92" s="180" t="s">
        <v>223</v>
      </c>
      <c r="B92" s="49">
        <v>978</v>
      </c>
      <c r="C92" s="48" t="s">
        <v>54</v>
      </c>
      <c r="D92" s="56"/>
      <c r="E92" s="51"/>
      <c r="F92" s="50">
        <f>F93</f>
        <v>72</v>
      </c>
    </row>
    <row r="93" spans="1:6" ht="15" customHeight="1">
      <c r="A93" s="129" t="s">
        <v>142</v>
      </c>
      <c r="B93" s="51">
        <v>978</v>
      </c>
      <c r="C93" s="47" t="s">
        <v>54</v>
      </c>
      <c r="D93" s="56" t="s">
        <v>193</v>
      </c>
      <c r="E93" s="47" t="s">
        <v>107</v>
      </c>
      <c r="F93" s="52">
        <f>F94</f>
        <v>72</v>
      </c>
    </row>
    <row r="94" spans="1:6" ht="15" customHeight="1">
      <c r="A94" s="57" t="s">
        <v>122</v>
      </c>
      <c r="B94" s="51">
        <v>978</v>
      </c>
      <c r="C94" s="47" t="s">
        <v>54</v>
      </c>
      <c r="D94" s="56" t="s">
        <v>193</v>
      </c>
      <c r="E94" s="51">
        <v>800</v>
      </c>
      <c r="F94" s="52">
        <v>72</v>
      </c>
    </row>
    <row r="95" spans="1:6" ht="29.25" customHeight="1">
      <c r="A95" s="155" t="s">
        <v>194</v>
      </c>
      <c r="B95" s="49">
        <v>978</v>
      </c>
      <c r="C95" s="55" t="s">
        <v>54</v>
      </c>
      <c r="D95" s="56"/>
      <c r="E95" s="51"/>
      <c r="F95" s="50">
        <f>F96</f>
        <v>2913.48</v>
      </c>
    </row>
    <row r="96" spans="1:6" ht="27.75" customHeight="1">
      <c r="A96" s="57" t="s">
        <v>212</v>
      </c>
      <c r="B96" s="51">
        <v>978</v>
      </c>
      <c r="C96" s="56" t="s">
        <v>54</v>
      </c>
      <c r="D96" s="56" t="s">
        <v>215</v>
      </c>
      <c r="E96" s="51">
        <v>100</v>
      </c>
      <c r="F96" s="52">
        <v>2913.48</v>
      </c>
    </row>
    <row r="97" spans="1:6" ht="15">
      <c r="A97" s="155" t="s">
        <v>234</v>
      </c>
      <c r="B97" s="69"/>
      <c r="C97" s="69"/>
      <c r="D97" s="71"/>
      <c r="E97" s="69"/>
      <c r="F97" s="163">
        <f>F98</f>
        <v>1249.6</v>
      </c>
    </row>
    <row r="98" spans="1:6" ht="15">
      <c r="A98" s="156" t="s">
        <v>144</v>
      </c>
      <c r="B98" s="70" t="s">
        <v>149</v>
      </c>
      <c r="C98" s="71" t="s">
        <v>145</v>
      </c>
      <c r="D98" s="71"/>
      <c r="E98" s="69"/>
      <c r="F98" s="163">
        <f>F99</f>
        <v>1249.6</v>
      </c>
    </row>
    <row r="99" spans="1:6" ht="24.75">
      <c r="A99" s="128" t="s">
        <v>150</v>
      </c>
      <c r="B99" s="67" t="s">
        <v>149</v>
      </c>
      <c r="C99" s="66" t="s">
        <v>145</v>
      </c>
      <c r="D99" s="66" t="s">
        <v>220</v>
      </c>
      <c r="E99" s="65"/>
      <c r="F99" s="165">
        <f>F100+F101</f>
        <v>1249.6</v>
      </c>
    </row>
    <row r="100" spans="1:6" ht="15">
      <c r="A100" s="57" t="s">
        <v>109</v>
      </c>
      <c r="B100" s="67" t="s">
        <v>149</v>
      </c>
      <c r="C100" s="66" t="s">
        <v>145</v>
      </c>
      <c r="D100" s="66" t="s">
        <v>220</v>
      </c>
      <c r="E100" s="68">
        <v>100</v>
      </c>
      <c r="F100" s="164">
        <v>1249.6</v>
      </c>
    </row>
    <row r="101" spans="1:6" ht="15">
      <c r="A101" s="57" t="s">
        <v>211</v>
      </c>
      <c r="B101" s="67" t="s">
        <v>149</v>
      </c>
      <c r="C101" s="66" t="s">
        <v>145</v>
      </c>
      <c r="D101" s="66" t="s">
        <v>220</v>
      </c>
      <c r="E101" s="68">
        <v>800</v>
      </c>
      <c r="F101" s="164">
        <v>0</v>
      </c>
    </row>
    <row r="102" spans="1:6" ht="15">
      <c r="A102" s="155" t="s">
        <v>33</v>
      </c>
      <c r="B102" s="65"/>
      <c r="C102" s="65"/>
      <c r="D102" s="66"/>
      <c r="E102" s="65"/>
      <c r="F102" s="181">
        <f>F97+F78+F9</f>
        <v>129777.29100000003</v>
      </c>
    </row>
    <row r="103" spans="1:6" ht="12.75">
      <c r="A103" s="62"/>
      <c r="B103" s="63"/>
      <c r="C103" s="63"/>
      <c r="D103" s="174"/>
      <c r="E103" s="63"/>
      <c r="F103" s="64"/>
    </row>
  </sheetData>
  <sheetProtection/>
  <mergeCells count="4">
    <mergeCell ref="C3:F3"/>
    <mergeCell ref="C4:F4"/>
    <mergeCell ref="A5:F5"/>
    <mergeCell ref="A2:F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25390625" style="27" customWidth="1"/>
    <col min="2" max="2" width="57.00390625" style="27" customWidth="1"/>
    <col min="3" max="3" width="23.125" style="27" customWidth="1"/>
    <col min="4" max="16384" width="9.125" style="27" customWidth="1"/>
  </cols>
  <sheetData>
    <row r="1" spans="1:10" ht="15" customHeight="1">
      <c r="A1" s="207"/>
      <c r="B1" s="222" t="s">
        <v>254</v>
      </c>
      <c r="C1" s="222"/>
      <c r="D1" s="42"/>
      <c r="E1" s="42"/>
      <c r="F1" s="42"/>
      <c r="G1" s="42"/>
      <c r="H1" s="42"/>
      <c r="I1" s="42"/>
      <c r="J1" s="42"/>
    </row>
    <row r="2" spans="1:3" ht="15">
      <c r="A2" s="207"/>
      <c r="B2" s="194"/>
      <c r="C2" s="195"/>
    </row>
    <row r="5" spans="1:3" ht="15.75">
      <c r="A5" s="220" t="s">
        <v>166</v>
      </c>
      <c r="B5" s="221"/>
      <c r="C5" s="221"/>
    </row>
    <row r="6" spans="1:3" ht="15.75">
      <c r="A6" s="220" t="s">
        <v>247</v>
      </c>
      <c r="B6" s="221"/>
      <c r="C6" s="221"/>
    </row>
    <row r="8" spans="1:3" ht="15">
      <c r="A8" s="157" t="s">
        <v>167</v>
      </c>
      <c r="B8" s="157" t="s">
        <v>168</v>
      </c>
      <c r="C8" s="157" t="s">
        <v>82</v>
      </c>
    </row>
    <row r="9" spans="1:3" ht="15">
      <c r="A9" s="157" t="s">
        <v>169</v>
      </c>
      <c r="B9" s="158" t="s">
        <v>170</v>
      </c>
      <c r="C9" s="33">
        <f>C10</f>
        <v>-13103.146000000008</v>
      </c>
    </row>
    <row r="10" spans="1:3" ht="30" customHeight="1">
      <c r="A10" s="157" t="s">
        <v>77</v>
      </c>
      <c r="B10" s="158" t="s">
        <v>78</v>
      </c>
      <c r="C10" s="33">
        <f>C11+C12</f>
        <v>-13103.146000000008</v>
      </c>
    </row>
    <row r="11" spans="1:3" ht="35.25" customHeight="1">
      <c r="A11" s="157" t="s">
        <v>171</v>
      </c>
      <c r="B11" s="158" t="s">
        <v>139</v>
      </c>
      <c r="C11" s="33">
        <v>-142880.44</v>
      </c>
    </row>
    <row r="12" spans="1:3" ht="33" customHeight="1" thickBot="1">
      <c r="A12" s="157" t="s">
        <v>172</v>
      </c>
      <c r="B12" s="158" t="s">
        <v>140</v>
      </c>
      <c r="C12" s="36">
        <f>'расходы 2017'!L50</f>
        <v>129777.294</v>
      </c>
    </row>
  </sheetData>
  <sheetProtection/>
  <mergeCells count="3">
    <mergeCell ref="A5:C5"/>
    <mergeCell ref="A6:C6"/>
    <mergeCell ref="B1:C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25390625" style="27" customWidth="1"/>
    <col min="2" max="2" width="72.625" style="27" customWidth="1"/>
    <col min="3" max="3" width="15.75390625" style="27" customWidth="1"/>
    <col min="4" max="16384" width="9.125" style="27" customWidth="1"/>
  </cols>
  <sheetData>
    <row r="1" spans="1:3" ht="25.5" customHeight="1">
      <c r="A1" s="207"/>
      <c r="B1" s="222" t="s">
        <v>255</v>
      </c>
      <c r="C1" s="222"/>
    </row>
    <row r="4" spans="1:3" ht="79.5" customHeight="1">
      <c r="A4" s="223" t="s">
        <v>165</v>
      </c>
      <c r="B4" s="224"/>
      <c r="C4" s="224"/>
    </row>
    <row r="5" spans="1:3" ht="29.25" customHeight="1">
      <c r="A5" s="220" t="s">
        <v>245</v>
      </c>
      <c r="B5" s="221"/>
      <c r="C5" s="221"/>
    </row>
    <row r="6" ht="48" customHeight="1" thickBot="1"/>
    <row r="7" spans="1:3" ht="39.75" customHeight="1">
      <c r="A7" s="29" t="s">
        <v>75</v>
      </c>
      <c r="B7" s="30" t="s">
        <v>76</v>
      </c>
      <c r="C7" s="31" t="s">
        <v>82</v>
      </c>
    </row>
    <row r="8" spans="1:3" ht="31.5" customHeight="1">
      <c r="A8" s="32" t="s">
        <v>77</v>
      </c>
      <c r="B8" s="28" t="s">
        <v>78</v>
      </c>
      <c r="C8" s="33">
        <f>C11</f>
        <v>-13103.146000000008</v>
      </c>
    </row>
    <row r="9" spans="1:3" ht="38.25" customHeight="1">
      <c r="A9" s="32" t="s">
        <v>79</v>
      </c>
      <c r="B9" s="28" t="s">
        <v>139</v>
      </c>
      <c r="C9" s="33">
        <f>Источники1!C11</f>
        <v>-142880.44</v>
      </c>
    </row>
    <row r="10" spans="1:3" ht="37.5" customHeight="1">
      <c r="A10" s="32" t="s">
        <v>80</v>
      </c>
      <c r="B10" s="28" t="s">
        <v>140</v>
      </c>
      <c r="C10" s="33">
        <f>'расходы 2017'!L50</f>
        <v>129777.294</v>
      </c>
    </row>
    <row r="11" spans="1:3" ht="24" customHeight="1" thickBot="1">
      <c r="A11" s="34"/>
      <c r="B11" s="35" t="s">
        <v>81</v>
      </c>
      <c r="C11" s="36">
        <f>C9+C10</f>
        <v>-13103.146000000008</v>
      </c>
    </row>
  </sheetData>
  <sheetProtection/>
  <mergeCells count="3">
    <mergeCell ref="A4:C4"/>
    <mergeCell ref="A5:C5"/>
    <mergeCell ref="B1:C1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6">
      <selection activeCell="A1" sqref="A1"/>
    </sheetView>
  </sheetViews>
  <sheetFormatPr defaultColWidth="9.00390625" defaultRowHeight="12.75"/>
  <cols>
    <col min="1" max="1" width="63.75390625" style="0" customWidth="1"/>
    <col min="2" max="2" width="16.75390625" style="0" customWidth="1"/>
  </cols>
  <sheetData>
    <row r="1" ht="15">
      <c r="A1" s="207"/>
    </row>
    <row r="2" spans="1:5" ht="29.25" customHeight="1">
      <c r="A2" s="225"/>
      <c r="B2" s="225"/>
      <c r="C2" s="23"/>
      <c r="D2" s="23"/>
      <c r="E2" s="23"/>
    </row>
    <row r="3" spans="1:2" ht="12.75">
      <c r="A3" s="227" t="s">
        <v>256</v>
      </c>
      <c r="B3" s="227"/>
    </row>
    <row r="5" spans="1:2" ht="51.75" customHeight="1">
      <c r="A5" s="226" t="s">
        <v>251</v>
      </c>
      <c r="B5" s="218"/>
    </row>
    <row r="7" ht="12.75">
      <c r="A7" s="24" t="s">
        <v>228</v>
      </c>
    </row>
    <row r="8" ht="12.75">
      <c r="B8" s="59"/>
    </row>
    <row r="9" spans="1:2" ht="14.25">
      <c r="A9" s="26" t="s">
        <v>69</v>
      </c>
      <c r="B9" s="26" t="s">
        <v>138</v>
      </c>
    </row>
    <row r="10" spans="1:2" ht="14.25">
      <c r="A10" s="26" t="s">
        <v>70</v>
      </c>
      <c r="B10" s="166">
        <v>940</v>
      </c>
    </row>
    <row r="11" spans="1:2" ht="14.25">
      <c r="A11" s="177"/>
      <c r="B11" s="178"/>
    </row>
    <row r="12" spans="1:2" ht="14.25">
      <c r="A12" s="26" t="s">
        <v>184</v>
      </c>
      <c r="B12" s="26"/>
    </row>
    <row r="13" spans="1:2" ht="14.25">
      <c r="A13" s="26" t="s">
        <v>72</v>
      </c>
      <c r="B13" s="26" t="s">
        <v>138</v>
      </c>
    </row>
    <row r="14" spans="1:2" ht="14.25">
      <c r="A14" s="26" t="s">
        <v>70</v>
      </c>
      <c r="B14" s="166">
        <v>109.3</v>
      </c>
    </row>
    <row r="16" ht="12.75">
      <c r="A16" s="24" t="s">
        <v>229</v>
      </c>
    </row>
    <row r="18" spans="1:2" ht="14.25">
      <c r="A18" s="26" t="s">
        <v>69</v>
      </c>
      <c r="B18" s="26" t="s">
        <v>83</v>
      </c>
    </row>
    <row r="19" spans="1:2" ht="14.25">
      <c r="A19" s="26" t="s">
        <v>70</v>
      </c>
      <c r="B19" s="166">
        <f>13359.31+1157.73-690-158-256</f>
        <v>13413.039999999999</v>
      </c>
    </row>
    <row r="20" spans="1:2" ht="15" customHeight="1">
      <c r="A20" s="26"/>
      <c r="B20" s="26"/>
    </row>
    <row r="21" spans="1:2" ht="14.25">
      <c r="A21" s="26" t="s">
        <v>68</v>
      </c>
      <c r="B21" s="26"/>
    </row>
    <row r="22" spans="1:2" ht="14.25">
      <c r="A22" s="26" t="s">
        <v>73</v>
      </c>
      <c r="B22" s="26" t="s">
        <v>71</v>
      </c>
    </row>
    <row r="23" spans="1:2" ht="14.25">
      <c r="A23" s="26" t="s">
        <v>70</v>
      </c>
      <c r="B23" s="26">
        <f>2340.49+767.63</f>
        <v>3108.12</v>
      </c>
    </row>
    <row r="24" spans="1:2" ht="14.25">
      <c r="A24" s="26"/>
      <c r="B24" s="26"/>
    </row>
    <row r="25" spans="1:2" ht="14.25">
      <c r="A25" s="26" t="s">
        <v>230</v>
      </c>
      <c r="B25" s="26"/>
    </row>
    <row r="26" spans="1:2" ht="14.25">
      <c r="A26" s="26" t="s">
        <v>72</v>
      </c>
      <c r="B26" s="26" t="s">
        <v>74</v>
      </c>
    </row>
    <row r="27" spans="1:2" ht="14.25">
      <c r="A27" s="26" t="s">
        <v>70</v>
      </c>
      <c r="B27" s="166">
        <f>690+158+256</f>
        <v>1104</v>
      </c>
    </row>
    <row r="30" ht="12.75">
      <c r="A30" s="24" t="s">
        <v>231</v>
      </c>
    </row>
    <row r="32" spans="1:4" ht="14.25">
      <c r="A32" s="26" t="s">
        <v>69</v>
      </c>
      <c r="B32" s="26" t="s">
        <v>138</v>
      </c>
      <c r="C32" s="7"/>
      <c r="D32" s="7"/>
    </row>
    <row r="33" spans="1:4" ht="14.25">
      <c r="A33" s="26" t="s">
        <v>70</v>
      </c>
      <c r="B33" s="60">
        <v>0</v>
      </c>
      <c r="C33" s="7"/>
      <c r="D33" s="7"/>
    </row>
    <row r="35" spans="1:2" ht="14.25">
      <c r="A35" s="26" t="s">
        <v>184</v>
      </c>
      <c r="B35" s="26"/>
    </row>
    <row r="36" spans="1:2" ht="14.25">
      <c r="A36" s="26" t="s">
        <v>72</v>
      </c>
      <c r="B36" s="26" t="s">
        <v>138</v>
      </c>
    </row>
    <row r="37" spans="1:2" ht="14.25">
      <c r="A37" s="26" t="s">
        <v>70</v>
      </c>
      <c r="B37" s="166">
        <v>1249.6</v>
      </c>
    </row>
  </sheetData>
  <sheetProtection/>
  <mergeCells count="3">
    <mergeCell ref="A2:B2"/>
    <mergeCell ref="A5:B5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№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Русаков</dc:creator>
  <cp:keywords/>
  <dc:description/>
  <cp:lastModifiedBy>Svetlana</cp:lastModifiedBy>
  <cp:lastPrinted>2018-05-11T11:18:45Z</cp:lastPrinted>
  <dcterms:created xsi:type="dcterms:W3CDTF">2006-04-19T07:01:28Z</dcterms:created>
  <dcterms:modified xsi:type="dcterms:W3CDTF">2018-05-11T11:18:48Z</dcterms:modified>
  <cp:category/>
  <cp:version/>
  <cp:contentType/>
  <cp:contentStatus/>
</cp:coreProperties>
</file>